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Lavoro/01-CSC/AMP - Ecorendiconto/2021/Lavorazione/"/>
    </mc:Choice>
  </mc:AlternateContent>
  <xr:revisionPtr revIDLastSave="0" documentId="13_ncr:1_{BFF9837C-F3FB-0E42-88BB-9F0BFDD980C9}" xr6:coauthVersionLast="47" xr6:coauthVersionMax="47" xr10:uidLastSave="{00000000-0000-0000-0000-000000000000}"/>
  <bookViews>
    <workbookView xWindow="0" yWindow="500" windowWidth="25600" windowHeight="14220" xr2:uid="{064DC042-D6EE-DA41-95F2-7E10BABA180D}"/>
  </bookViews>
  <sheets>
    <sheet name="Generale" sheetId="6" r:id="rId1"/>
    <sheet name="Pesca 1" sheetId="5" r:id="rId2"/>
    <sheet name="Pesca 2" sheetId="4" r:id="rId3"/>
    <sheet name="Pesca 3" sheetId="9" r:id="rId4"/>
    <sheet name="Pesca calcoli" sheetId="10" state="hidden" r:id="rId5"/>
    <sheet name="Cetacei" sheetId="12" r:id="rId6"/>
    <sheet name="Tartarughe" sheetId="13" r:id="rId7"/>
    <sheet name="Cetacei e tartarughe" sheetId="11" r:id="rId8"/>
    <sheet name="Cetacei (OLD)" sheetId="3" state="hidden" r:id="rId9"/>
    <sheet name="Tartarughe OLD" sheetId="2" state="hidden" r:id="rId10"/>
    <sheet name="Visual Census" sheetId="1" state="hidden" r:id="rId11"/>
    <sheet name="Didascalie" sheetId="7" r:id="rId12"/>
  </sheets>
  <definedNames>
    <definedName name="_Toc28457313" localSheetId="5">Cetacei!$B$6</definedName>
    <definedName name="_Toc28457313" localSheetId="6">Tartarughe!$B$6</definedName>
    <definedName name="Controllo1" localSheetId="4">'Pesca calcoli'!#REF!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" i="10" l="1"/>
  <c r="Q6" i="10"/>
  <c r="Q7" i="10"/>
  <c r="Q8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R33" i="10" s="1"/>
  <c r="Q34" i="10"/>
  <c r="Q35" i="10"/>
  <c r="Q36" i="10"/>
  <c r="Q37" i="10"/>
  <c r="Q38" i="10"/>
  <c r="Q39" i="10"/>
  <c r="Q40" i="10"/>
  <c r="Q41" i="10"/>
  <c r="Q42" i="10"/>
  <c r="R42" i="10" s="1"/>
  <c r="Q43" i="10"/>
  <c r="Q44" i="10"/>
  <c r="Q45" i="10"/>
  <c r="Q46" i="10"/>
  <c r="Q47" i="10"/>
  <c r="Q48" i="10"/>
  <c r="Q49" i="10"/>
  <c r="Q50" i="10"/>
  <c r="R50" i="10" s="1"/>
  <c r="Q51" i="10"/>
  <c r="Q52" i="10"/>
  <c r="Q53" i="10"/>
  <c r="Q54" i="10"/>
  <c r="R54" i="10" s="1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4" i="10"/>
  <c r="O5" i="10"/>
  <c r="O6" i="10"/>
  <c r="O7" i="10"/>
  <c r="O8" i="10"/>
  <c r="R8" i="10" s="1"/>
  <c r="O9" i="10"/>
  <c r="O10" i="10"/>
  <c r="O11" i="10"/>
  <c r="O12" i="10"/>
  <c r="R12" i="10" s="1"/>
  <c r="O13" i="10"/>
  <c r="O14" i="10"/>
  <c r="O15" i="10"/>
  <c r="O16" i="10"/>
  <c r="O17" i="10"/>
  <c r="O18" i="10"/>
  <c r="O19" i="10"/>
  <c r="O20" i="10"/>
  <c r="R20" i="10" s="1"/>
  <c r="O21" i="10"/>
  <c r="O22" i="10"/>
  <c r="O23" i="10"/>
  <c r="O24" i="10"/>
  <c r="R24" i="10" s="1"/>
  <c r="O25" i="10"/>
  <c r="O26" i="10"/>
  <c r="O27" i="10"/>
  <c r="O28" i="10"/>
  <c r="R28" i="10" s="1"/>
  <c r="O29" i="10"/>
  <c r="O30" i="10"/>
  <c r="O31" i="10"/>
  <c r="O32" i="10"/>
  <c r="O33" i="10"/>
  <c r="O34" i="10"/>
  <c r="O35" i="10"/>
  <c r="O36" i="10"/>
  <c r="R36" i="10" s="1"/>
  <c r="O37" i="10"/>
  <c r="O38" i="10"/>
  <c r="O39" i="10"/>
  <c r="O40" i="10"/>
  <c r="R40" i="10" s="1"/>
  <c r="O41" i="10"/>
  <c r="O42" i="10"/>
  <c r="O43" i="10"/>
  <c r="O44" i="10"/>
  <c r="R44" i="10" s="1"/>
  <c r="O45" i="10"/>
  <c r="O46" i="10"/>
  <c r="O47" i="10"/>
  <c r="O48" i="10"/>
  <c r="O49" i="10"/>
  <c r="O50" i="10"/>
  <c r="O51" i="10"/>
  <c r="O52" i="10"/>
  <c r="R52" i="10" s="1"/>
  <c r="O53" i="10"/>
  <c r="O54" i="10"/>
  <c r="O55" i="10"/>
  <c r="O56" i="10"/>
  <c r="O57" i="10"/>
  <c r="O58" i="10"/>
  <c r="O59" i="10"/>
  <c r="O60" i="10"/>
  <c r="R60" i="10" s="1"/>
  <c r="O61" i="10"/>
  <c r="O62" i="10"/>
  <c r="O63" i="10"/>
  <c r="O64" i="10"/>
  <c r="O65" i="10"/>
  <c r="O66" i="10"/>
  <c r="O67" i="10"/>
  <c r="O68" i="10"/>
  <c r="R68" i="10" s="1"/>
  <c r="O69" i="10"/>
  <c r="R6" i="10"/>
  <c r="O4" i="10"/>
  <c r="P5" i="10"/>
  <c r="P6" i="10"/>
  <c r="P7" i="10"/>
  <c r="P8" i="10"/>
  <c r="P9" i="10"/>
  <c r="P10" i="10"/>
  <c r="P11" i="10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7" i="10"/>
  <c r="P28" i="10"/>
  <c r="P29" i="10"/>
  <c r="P30" i="10"/>
  <c r="P31" i="10"/>
  <c r="P32" i="10"/>
  <c r="P33" i="10"/>
  <c r="P34" i="10"/>
  <c r="P35" i="10"/>
  <c r="P36" i="10"/>
  <c r="P37" i="10"/>
  <c r="P38" i="10"/>
  <c r="P39" i="10"/>
  <c r="P40" i="10"/>
  <c r="P41" i="10"/>
  <c r="P42" i="10"/>
  <c r="P43" i="10"/>
  <c r="P44" i="10"/>
  <c r="P45" i="10"/>
  <c r="P46" i="10"/>
  <c r="P47" i="10"/>
  <c r="P48" i="10"/>
  <c r="P49" i="10"/>
  <c r="P50" i="10"/>
  <c r="P51" i="10"/>
  <c r="P52" i="10"/>
  <c r="P53" i="10"/>
  <c r="P54" i="10"/>
  <c r="P55" i="10"/>
  <c r="P56" i="10"/>
  <c r="P57" i="10"/>
  <c r="P58" i="10"/>
  <c r="P59" i="10"/>
  <c r="P60" i="10"/>
  <c r="P61" i="10"/>
  <c r="P62" i="10"/>
  <c r="P63" i="10"/>
  <c r="P64" i="10"/>
  <c r="P65" i="10"/>
  <c r="P66" i="10"/>
  <c r="P67" i="10"/>
  <c r="P68" i="10"/>
  <c r="P69" i="10"/>
  <c r="P4" i="10"/>
  <c r="N8" i="10"/>
  <c r="R5" i="10"/>
  <c r="R10" i="10"/>
  <c r="R14" i="10"/>
  <c r="R18" i="10"/>
  <c r="R22" i="10"/>
  <c r="R26" i="10"/>
  <c r="R30" i="10"/>
  <c r="R34" i="10"/>
  <c r="R38" i="10"/>
  <c r="R46" i="10"/>
  <c r="R58" i="10"/>
  <c r="R62" i="10"/>
  <c r="R66" i="10"/>
  <c r="N69" i="10"/>
  <c r="R7" i="10"/>
  <c r="R9" i="10"/>
  <c r="R11" i="10"/>
  <c r="R13" i="10"/>
  <c r="R15" i="10"/>
  <c r="R16" i="10"/>
  <c r="R17" i="10"/>
  <c r="R19" i="10"/>
  <c r="R21" i="10"/>
  <c r="R23" i="10"/>
  <c r="R25" i="10"/>
  <c r="R27" i="10"/>
  <c r="R29" i="10"/>
  <c r="R31" i="10"/>
  <c r="R32" i="10"/>
  <c r="R35" i="10"/>
  <c r="R37" i="10"/>
  <c r="R39" i="10"/>
  <c r="R41" i="10"/>
  <c r="R43" i="10"/>
  <c r="R45" i="10"/>
  <c r="R47" i="10"/>
  <c r="R48" i="10"/>
  <c r="R49" i="10"/>
  <c r="R51" i="10"/>
  <c r="R53" i="10"/>
  <c r="R55" i="10"/>
  <c r="R57" i="10"/>
  <c r="R59" i="10"/>
  <c r="R61" i="10"/>
  <c r="R63" i="10"/>
  <c r="R64" i="10"/>
  <c r="R65" i="10"/>
  <c r="R67" i="10"/>
  <c r="V6" i="10"/>
  <c r="S6" i="10"/>
  <c r="T7" i="10" s="1"/>
  <c r="N8" i="4"/>
  <c r="R56" i="10" l="1"/>
  <c r="R4" i="10"/>
  <c r="R69" i="10"/>
  <c r="N5" i="10"/>
  <c r="N6" i="10"/>
  <c r="N7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55" i="10"/>
  <c r="N56" i="10"/>
  <c r="N57" i="10"/>
  <c r="N58" i="10"/>
  <c r="N59" i="10"/>
  <c r="N60" i="10"/>
  <c r="N61" i="10"/>
  <c r="N62" i="10"/>
  <c r="N63" i="10"/>
  <c r="N64" i="10"/>
  <c r="N65" i="10"/>
  <c r="N66" i="10"/>
  <c r="N67" i="10"/>
  <c r="N68" i="10"/>
  <c r="N4" i="10"/>
  <c r="D63" i="10"/>
  <c r="B9" i="11" l="1"/>
  <c r="C9" i="11"/>
  <c r="S25" i="5"/>
  <c r="E6" i="12"/>
  <c r="C7" i="9" l="1"/>
  <c r="E63" i="10"/>
  <c r="D7" i="9" s="1"/>
  <c r="F63" i="10"/>
  <c r="E7" i="9" s="1"/>
  <c r="G63" i="10"/>
  <c r="F7" i="9" s="1"/>
  <c r="H63" i="10"/>
  <c r="G7" i="9" s="1"/>
  <c r="E31" i="4" l="1"/>
  <c r="F16" i="4"/>
  <c r="F14" i="4"/>
  <c r="F10" i="4"/>
  <c r="G16" i="4"/>
  <c r="G14" i="4"/>
  <c r="G10" i="4"/>
  <c r="H16" i="4"/>
  <c r="H14" i="4"/>
  <c r="H10" i="4"/>
  <c r="E16" i="4"/>
  <c r="E14" i="4"/>
  <c r="E10" i="4"/>
  <c r="D16" i="4"/>
  <c r="D14" i="4"/>
  <c r="D10" i="4"/>
  <c r="E6" i="13" l="1"/>
  <c r="E14" i="13" s="1"/>
  <c r="S27" i="5" l="1"/>
  <c r="Q25" i="5"/>
  <c r="Q27" i="5" s="1"/>
  <c r="M25" i="5"/>
  <c r="M27" i="5" s="1"/>
  <c r="S15" i="11"/>
  <c r="S14" i="11"/>
  <c r="S11" i="11"/>
  <c r="S10" i="11"/>
  <c r="S7" i="11"/>
  <c r="O6" i="11"/>
  <c r="L6" i="11"/>
  <c r="I6" i="11"/>
  <c r="F6" i="11"/>
  <c r="C6" i="11"/>
  <c r="O5" i="11"/>
  <c r="L5" i="11"/>
  <c r="I5" i="11"/>
  <c r="F5" i="11"/>
  <c r="C5" i="11"/>
  <c r="O4" i="11"/>
  <c r="L4" i="11"/>
  <c r="I4" i="11"/>
  <c r="F4" i="11"/>
  <c r="C4" i="11"/>
  <c r="O3" i="11"/>
  <c r="L3" i="11"/>
  <c r="I3" i="11"/>
  <c r="F3" i="11"/>
  <c r="C3" i="11"/>
  <c r="O2" i="11"/>
  <c r="L2" i="11"/>
  <c r="I2" i="11"/>
  <c r="F2" i="11"/>
  <c r="C2" i="11"/>
  <c r="B61" i="10" l="1"/>
  <c r="B60" i="10"/>
  <c r="B58" i="10"/>
  <c r="B57" i="10"/>
  <c r="B52" i="10"/>
  <c r="B48" i="10"/>
  <c r="B46" i="10"/>
  <c r="B43" i="10"/>
  <c r="B41" i="10"/>
  <c r="B39" i="10"/>
  <c r="B38" i="10"/>
  <c r="B37" i="10"/>
  <c r="B36" i="10"/>
  <c r="B34" i="10"/>
  <c r="B32" i="10"/>
  <c r="B28" i="10"/>
  <c r="B27" i="10"/>
  <c r="B25" i="10"/>
  <c r="B21" i="10"/>
  <c r="B13" i="10"/>
  <c r="B10" i="10"/>
  <c r="B5" i="10"/>
  <c r="B4" i="10"/>
  <c r="E3" i="10"/>
  <c r="F3" i="10"/>
  <c r="G3" i="10"/>
  <c r="H3" i="10"/>
  <c r="D3" i="10"/>
  <c r="C5" i="9"/>
  <c r="D2" i="9"/>
  <c r="E2" i="9"/>
  <c r="F2" i="9"/>
  <c r="G2" i="9"/>
  <c r="C2" i="9"/>
  <c r="D6" i="9"/>
  <c r="E6" i="9"/>
  <c r="F6" i="9"/>
  <c r="G6" i="9"/>
  <c r="C6" i="9"/>
  <c r="D5" i="9"/>
  <c r="E5" i="9"/>
  <c r="F5" i="9"/>
  <c r="G5" i="9"/>
  <c r="D4" i="9"/>
  <c r="E4" i="9"/>
  <c r="F4" i="9"/>
  <c r="G4" i="9"/>
  <c r="C4" i="9"/>
  <c r="D3" i="9"/>
  <c r="E3" i="9"/>
  <c r="F3" i="9"/>
  <c r="G3" i="9"/>
  <c r="C3" i="9"/>
  <c r="B6" i="10" l="1"/>
  <c r="B7" i="10" s="1"/>
  <c r="I16" i="9"/>
  <c r="I15" i="9"/>
  <c r="I14" i="9"/>
  <c r="I13" i="9"/>
  <c r="I10" i="9"/>
  <c r="I7" i="9"/>
  <c r="F31" i="4"/>
  <c r="K29" i="4"/>
  <c r="B8" i="10" l="1"/>
  <c r="J16" i="4"/>
  <c r="J14" i="4"/>
  <c r="J10" i="4"/>
  <c r="B9" i="10" l="1"/>
  <c r="B11" i="10"/>
  <c r="J15" i="4"/>
  <c r="J13" i="4"/>
  <c r="J7" i="4"/>
  <c r="J9" i="4"/>
  <c r="B12" i="10" l="1"/>
  <c r="B14" i="10" l="1"/>
  <c r="B15" i="10" s="1"/>
  <c r="B16" i="10" l="1"/>
  <c r="B17" i="10" s="1"/>
  <c r="B18" i="10" l="1"/>
  <c r="B19" i="10" s="1"/>
  <c r="B20" i="10" s="1"/>
  <c r="B22" i="10" s="1"/>
  <c r="B23" i="10" l="1"/>
  <c r="B24" i="10" s="1"/>
  <c r="B26" i="10"/>
  <c r="B29" i="10" s="1"/>
  <c r="B30" i="10" l="1"/>
  <c r="B31" i="10" s="1"/>
  <c r="B33" i="10" s="1"/>
  <c r="B35" i="10" s="1"/>
  <c r="B40" i="10"/>
  <c r="B42" i="10" l="1"/>
  <c r="B44" i="10"/>
  <c r="B45" i="10" s="1"/>
  <c r="B49" i="10" l="1"/>
  <c r="B47" i="10"/>
  <c r="B50" i="10" s="1"/>
  <c r="B51" i="10" s="1"/>
  <c r="B53" i="10"/>
  <c r="B54" i="10" l="1"/>
  <c r="B64" i="10"/>
  <c r="B65" i="10" s="1"/>
  <c r="B66" i="10" s="1"/>
  <c r="B67" i="10" s="1"/>
  <c r="B55" i="10" l="1"/>
  <c r="B56" i="10" s="1"/>
  <c r="B59" i="10" l="1"/>
  <c r="B62" i="10" l="1"/>
  <c r="B63" i="10" s="1"/>
  <c r="B68" i="10" s="1"/>
  <c r="B69" i="10" s="1"/>
  <c r="C9" i="9" l="1"/>
  <c r="I9" i="9" l="1"/>
  <c r="N9" i="9"/>
</calcChain>
</file>

<file path=xl/sharedStrings.xml><?xml version="1.0" encoding="utf-8"?>
<sst xmlns="http://schemas.openxmlformats.org/spreadsheetml/2006/main" count="909" uniqueCount="419">
  <si>
    <t>Progressivo</t>
  </si>
  <si>
    <t>Data</t>
  </si>
  <si>
    <t>Coordinate Punto A (partenza)</t>
  </si>
  <si>
    <t>Coordinate Punto B (arrivo)</t>
  </si>
  <si>
    <t>Zona tutela AMP</t>
  </si>
  <si>
    <t>Nome scientifico</t>
  </si>
  <si>
    <t>Autore</t>
  </si>
  <si>
    <t>Latitudine</t>
  </si>
  <si>
    <t>Longitudine</t>
  </si>
  <si>
    <t xml:space="preserve">Acanthocardia tuberculata </t>
  </si>
  <si>
    <t>(Linnaeus, 1758)</t>
  </si>
  <si>
    <t>5.5 metri</t>
  </si>
  <si>
    <t>Zona B</t>
  </si>
  <si>
    <t>Anadara demiri</t>
  </si>
  <si>
    <t>(Piani, 1981)</t>
  </si>
  <si>
    <t>Anadara inaequivalvis</t>
  </si>
  <si>
    <t>(Bruguière, 1789)</t>
  </si>
  <si>
    <t>unico punto</t>
  </si>
  <si>
    <t>18 metri</t>
  </si>
  <si>
    <t>Zona D - Boa c</t>
  </si>
  <si>
    <t>Anemonia sulcata</t>
  </si>
  <si>
    <t>(Pennant, 1777)</t>
  </si>
  <si>
    <t>12 metri</t>
  </si>
  <si>
    <t>Zona C - Boa e</t>
  </si>
  <si>
    <t xml:space="preserve">Aporrhais pespelecani </t>
  </si>
  <si>
    <t>6 metri</t>
  </si>
  <si>
    <t>Zona B - Boa mb3 e mb4</t>
  </si>
  <si>
    <t>Astropecten irregularis pentacanthus</t>
  </si>
  <si>
    <t>(Delle Chiaje, 1827)</t>
  </si>
  <si>
    <t>11.5 metri</t>
  </si>
  <si>
    <t>Zona C - Boa b</t>
  </si>
  <si>
    <t>Bolinus brandaris</t>
  </si>
  <si>
    <t>Zona D - Boa d</t>
  </si>
  <si>
    <t>Boops boops</t>
  </si>
  <si>
    <t>Caretta caretta</t>
  </si>
  <si>
    <t xml:space="preserve">Carybdea marsupialis </t>
  </si>
  <si>
    <t xml:space="preserve">Chelon auratus  </t>
  </si>
  <si>
    <t xml:space="preserve">(Risso, 1810) </t>
  </si>
  <si>
    <t>Dardanus calidus</t>
  </si>
  <si>
    <t>(Risso, 1827)</t>
  </si>
  <si>
    <t>Diplodus annularis</t>
  </si>
  <si>
    <t>Diplodus sargus</t>
  </si>
  <si>
    <t xml:space="preserve">Donax trunculus </t>
  </si>
  <si>
    <t>Linnaeus, 1758</t>
  </si>
  <si>
    <t>Flexopecten glaber</t>
  </si>
  <si>
    <t xml:space="preserve">Hexaplex trunculus </t>
  </si>
  <si>
    <t>Liocarcinus spp.</t>
  </si>
  <si>
    <t xml:space="preserve">Mactra stultorum </t>
  </si>
  <si>
    <t xml:space="preserve">Mimachlamys varia </t>
  </si>
  <si>
    <t>Mytilus galloprovincialis</t>
  </si>
  <si>
    <t>Lamarck, 1819</t>
  </si>
  <si>
    <t>Nassarius mutabilis</t>
  </si>
  <si>
    <t>Neverita josephinia</t>
  </si>
  <si>
    <t>Risso, 1826</t>
  </si>
  <si>
    <t xml:space="preserve">Oblada melanura </t>
  </si>
  <si>
    <t xml:space="preserve">Ophiothrix fragilis </t>
  </si>
  <si>
    <t>(Abildgaard, 1789)</t>
  </si>
  <si>
    <t>Ostrea edulis</t>
  </si>
  <si>
    <t xml:space="preserve">Parablennius gattoruggine </t>
  </si>
  <si>
    <t xml:space="preserve">Parablennius zvonimiri </t>
  </si>
  <si>
    <t>(Kolombatovic, 1892)</t>
  </si>
  <si>
    <t xml:space="preserve">Pennaria disticha </t>
  </si>
  <si>
    <t>Goldfuss, 1820</t>
  </si>
  <si>
    <t>Perforatus perforatus</t>
  </si>
  <si>
    <t>Rhizostoma pulmo</t>
  </si>
  <si>
    <t>(Macri, 1778)</t>
  </si>
  <si>
    <t>Sabellaria spp.</t>
  </si>
  <si>
    <t>Lamarck, 1818</t>
  </si>
  <si>
    <t>Scorpaena porcus</t>
  </si>
  <si>
    <t>Scorpaena scrofa</t>
  </si>
  <si>
    <t xml:space="preserve">Seriola dumerili </t>
  </si>
  <si>
    <t>Sparus aurata</t>
  </si>
  <si>
    <t>Turritella communis</t>
  </si>
  <si>
    <t>Tursiops truncatus</t>
  </si>
  <si>
    <t>(Montagu, 1821)</t>
  </si>
  <si>
    <t>TARTARUGHE</t>
  </si>
  <si>
    <t>Dato</t>
  </si>
  <si>
    <t>AMP</t>
  </si>
  <si>
    <t>Abruzzo</t>
  </si>
  <si>
    <t>Numero tartarughe spiaggiate (morte) nei confini dell'AMP</t>
  </si>
  <si>
    <t>Rapporto tartarughe spiaggiate (morte) nei confini dell'AMP/costa abruzzese</t>
  </si>
  <si>
    <t>10/75</t>
  </si>
  <si>
    <t>Rapporto tartarughe spiaggiate (morte) nei confini dell'AMP/costa abruzzese ESCLUSI SIC E RISERVE</t>
  </si>
  <si>
    <t>10/63</t>
  </si>
  <si>
    <t>Numero tartarughe spiaggiate (vive) nei confini dell'AMP</t>
  </si>
  <si>
    <t>-</t>
  </si>
  <si>
    <t>Rapporto tartarughe spiaggiate (vive) nei confini dell'AMP/costa abruzzese</t>
  </si>
  <si>
    <t>1/20</t>
  </si>
  <si>
    <t>Rapporto tartarughe spiaggiate (vive) nei confini dell'AMP/costa abruzzese ESCLUSI SIC E RISERVE</t>
  </si>
  <si>
    <t>Interazioni antropiche rilevate sulle tartarughe (vive e morte) nei confini dell'AMP</t>
  </si>
  <si>
    <t>Rapporto interazioni antropiche rilevate sulle tartarughe nei confini dell'AMP/costa abruzzese</t>
  </si>
  <si>
    <t>2/22</t>
  </si>
  <si>
    <t>Rapporto interazioni antropiche rilevate sulle tartarughe nei confini dell'AMP/costa abruzzese ESCLUSI SIC E RISERVE</t>
  </si>
  <si>
    <t>2/19</t>
  </si>
  <si>
    <t>Avvistamenti segnalati di tartarughe nei confini dell'AMP</t>
  </si>
  <si>
    <t>0 da Geocetus, 4 da Interviste</t>
  </si>
  <si>
    <t>Specie delle tartarughe (vive e morte) rilevate nei confini dell'AMP</t>
  </si>
  <si>
    <t xml:space="preserve">CETACEI </t>
  </si>
  <si>
    <t>ABRUZZO</t>
  </si>
  <si>
    <t>Modalità</t>
  </si>
  <si>
    <t>Numero Cetacei spiaggiati (morti) nei confini dell'AMP</t>
  </si>
  <si>
    <t>GeoCetus</t>
  </si>
  <si>
    <t>Rapporto Cetacei spiaggiati (morti) nei confini dell'AMP/costa abruzzese</t>
  </si>
  <si>
    <t>0/9</t>
  </si>
  <si>
    <t>Rapporto Cetacei spiaggiati (morti) nei confini dell'AMP/costa abruzzese ESCLUSI SIC E RISERVE</t>
  </si>
  <si>
    <t>0/8</t>
  </si>
  <si>
    <t>Numero Cetacei spiaggiati (vivi) nei confini dell'AMP</t>
  </si>
  <si>
    <t>Rapporto Cetacei spiaggiati (vivi) nei confini dell'AMP/costa abruzzese</t>
  </si>
  <si>
    <t>Rapporto Cetacei spiaggiati (vivi) nei confini dell'AMP/costa abruzzese ESCLUSI SIC E RISERVE</t>
  </si>
  <si>
    <t>Interazioni antropiche rilevate sui Cetacei (vivi e morti) nei confini dell'AMP</t>
  </si>
  <si>
    <t>Rapporto interazioni antropiche rilevate sui Cetacei nei confini dell'AMP/costa abruzzese</t>
  </si>
  <si>
    <t>0/3</t>
  </si>
  <si>
    <t>Rapporto interazioni antropiche rilevate sui Cetacei nei confini dell'AMP/costa abruzzese ESCLUSI SIC E RISERVE</t>
  </si>
  <si>
    <t>Avvistamenti di Cetacei nei confini dell'AMP</t>
  </si>
  <si>
    <t>Intervista + GeoCetus</t>
  </si>
  <si>
    <t>Specie dei Cetacei (vivi e morti) rilevati nei confini dell'AMP</t>
  </si>
  <si>
    <t>N.R.</t>
  </si>
  <si>
    <t>Sur-02</t>
  </si>
  <si>
    <t>Sur-03</t>
  </si>
  <si>
    <t>Sur-04</t>
  </si>
  <si>
    <t>Sur-05</t>
  </si>
  <si>
    <t xml:space="preserve">data </t>
  </si>
  <si>
    <t>luogo</t>
  </si>
  <si>
    <t>imbarcazione</t>
  </si>
  <si>
    <t>CATERINA</t>
  </si>
  <si>
    <t>SANTA RITA</t>
  </si>
  <si>
    <t>NIKITA</t>
  </si>
  <si>
    <t>pescatore</t>
  </si>
  <si>
    <t>rete da posta</t>
  </si>
  <si>
    <t>quantità (kg)</t>
  </si>
  <si>
    <t>media giornaliera (kg)</t>
  </si>
  <si>
    <t>kg/anno</t>
  </si>
  <si>
    <t>prezzo (euro/kg)</t>
  </si>
  <si>
    <t>prezzo medio (€/kg)</t>
  </si>
  <si>
    <t>Gallinella (Chelidonichthys lucerna)</t>
  </si>
  <si>
    <t>Mazzancolla (Melicertus kerathurus)</t>
  </si>
  <si>
    <t>Cefalo dorato (Liza aurata)</t>
  </si>
  <si>
    <t>Cefalo calamita (Chelon ramada)</t>
  </si>
  <si>
    <t>Sugarello (Trachurus trachurus)</t>
  </si>
  <si>
    <t>Mormora (Lithognathus mormyrus)</t>
  </si>
  <si>
    <t>DATI DEL COMMUNITY FLEET REGISTER</t>
  </si>
  <si>
    <t>n°</t>
  </si>
  <si>
    <t>Ext. marking</t>
  </si>
  <si>
    <t>Vessel name</t>
  </si>
  <si>
    <t>Port name</t>
  </si>
  <si>
    <t>Gt tonnage</t>
  </si>
  <si>
    <t xml:space="preserve">LOA </t>
  </si>
  <si>
    <t>Main power</t>
  </si>
  <si>
    <t>Year of construction</t>
  </si>
  <si>
    <t>Main Gear type</t>
  </si>
  <si>
    <t>Secondary gear type</t>
  </si>
  <si>
    <t>giorni di pesca 
per anno</t>
  </si>
  <si>
    <t>carburante
per anno (litri)</t>
  </si>
  <si>
    <t>numero addetti 
in barca</t>
  </si>
  <si>
    <t>numero addetti 
a terra</t>
  </si>
  <si>
    <t>(grt)</t>
  </si>
  <si>
    <t>(m)</t>
  </si>
  <si>
    <t>(hp)</t>
  </si>
  <si>
    <t>giorni di pesca per anno</t>
  </si>
  <si>
    <t>06PC469</t>
  </si>
  <si>
    <t>SIRENA 2001</t>
  </si>
  <si>
    <t>Silvi</t>
  </si>
  <si>
    <t>7.00</t>
  </si>
  <si>
    <t>13.27</t>
  </si>
  <si>
    <t>145.6</t>
  </si>
  <si>
    <t>LLS  - Set longlines</t>
  </si>
  <si>
    <t>GNS  - Set gillnets (anchored)</t>
  </si>
  <si>
    <t>06PC486</t>
  </si>
  <si>
    <t>NICOLA</t>
  </si>
  <si>
    <t>2.00</t>
  </si>
  <si>
    <t>7.50</t>
  </si>
  <si>
    <t>69.30</t>
  </si>
  <si>
    <t>06PC468</t>
  </si>
  <si>
    <t>1.00</t>
  </si>
  <si>
    <t>5.56</t>
  </si>
  <si>
    <t>18.40</t>
  </si>
  <si>
    <t>06PC487</t>
  </si>
  <si>
    <t>GIANLUCA</t>
  </si>
  <si>
    <t>5.78</t>
  </si>
  <si>
    <t>0.00</t>
  </si>
  <si>
    <t>06PC495</t>
  </si>
  <si>
    <t>INSIDIOSO</t>
  </si>
  <si>
    <t>6.30</t>
  </si>
  <si>
    <t>06PC485</t>
  </si>
  <si>
    <t>PALU’</t>
  </si>
  <si>
    <t>84.60</t>
  </si>
  <si>
    <t>SB  - Beach seines</t>
  </si>
  <si>
    <t>06PC479</t>
  </si>
  <si>
    <t>GIULIO CESARE</t>
  </si>
  <si>
    <t>7.44</t>
  </si>
  <si>
    <t>37.00</t>
  </si>
  <si>
    <t>OTB  - Bottom otter trawls</t>
  </si>
  <si>
    <t>01OR092</t>
  </si>
  <si>
    <t>Vasto</t>
  </si>
  <si>
    <t>6.00</t>
  </si>
  <si>
    <t>06PC447</t>
  </si>
  <si>
    <t>ELY</t>
  </si>
  <si>
    <t>06PC465</t>
  </si>
  <si>
    <t>GIOSIMAR C.</t>
  </si>
  <si>
    <t>6.40</t>
  </si>
  <si>
    <t>36.77</t>
  </si>
  <si>
    <t>06PC488</t>
  </si>
  <si>
    <t>5.40</t>
  </si>
  <si>
    <t>06PC459</t>
  </si>
  <si>
    <t>MOMO I</t>
  </si>
  <si>
    <t>6.18</t>
  </si>
  <si>
    <t>06PC464</t>
  </si>
  <si>
    <t>ALFONSO</t>
  </si>
  <si>
    <t>6.10</t>
  </si>
  <si>
    <t>06PC429</t>
  </si>
  <si>
    <t>ANGELA</t>
  </si>
  <si>
    <t>5.14</t>
  </si>
  <si>
    <t>06PC462</t>
  </si>
  <si>
    <t xml:space="preserve">ARGO </t>
  </si>
  <si>
    <t>5.94</t>
  </si>
  <si>
    <t>07PC403</t>
  </si>
  <si>
    <t>KILLER</t>
  </si>
  <si>
    <t>Roseto d.A.</t>
  </si>
  <si>
    <t>6.57</t>
  </si>
  <si>
    <t>32.00</t>
  </si>
  <si>
    <t>06PC481</t>
  </si>
  <si>
    <t>VITTORIA</t>
  </si>
  <si>
    <t>5.99</t>
  </si>
  <si>
    <t>PESCA PROFESSIONALE</t>
  </si>
  <si>
    <t>Campione</t>
  </si>
  <si>
    <t>Dettagli</t>
  </si>
  <si>
    <t>Consultazione (foglio)</t>
  </si>
  <si>
    <t>Pesca 1</t>
  </si>
  <si>
    <t>n° 5 imbarcazioni</t>
  </si>
  <si>
    <t>Pesca 2</t>
  </si>
  <si>
    <t>dato medio calcolato sul campione</t>
  </si>
  <si>
    <t>Giorni di pesca per anno</t>
  </si>
  <si>
    <t>intervista</t>
  </si>
  <si>
    <t>Pesca 1, colonna L</t>
  </si>
  <si>
    <t>Carburante utilizzato per anno</t>
  </si>
  <si>
    <t>Pesca 1, colonna N</t>
  </si>
  <si>
    <t>Potenza imbarcazioni</t>
  </si>
  <si>
    <t>Pesca 1, colonna G</t>
  </si>
  <si>
    <t>Numero addetti in barca</t>
  </si>
  <si>
    <t>Pesca 1, colonna P</t>
  </si>
  <si>
    <t>Numero di addetti a terra</t>
  </si>
  <si>
    <t>Pesca 1, colonna R</t>
  </si>
  <si>
    <t>Tipologia di attrezzi da pesca impiegati</t>
  </si>
  <si>
    <t>Pesca 2, riga 6</t>
  </si>
  <si>
    <t>Quantità attrezzi da pesca impiegati</t>
  </si>
  <si>
    <t>Pesca 2, riga 7</t>
  </si>
  <si>
    <t>CETACEI E TARTARUGHE</t>
  </si>
  <si>
    <t>Cetacei</t>
  </si>
  <si>
    <t>Eventi segnalati e registrati su GeoCetus e eventi riportati dai pescatori a mezzo intervista</t>
  </si>
  <si>
    <t>Tartarughe</t>
  </si>
  <si>
    <t>Numerotartarughe spiaggiate (vive) nei confini dell'AMP</t>
  </si>
  <si>
    <t>VISUAL CENSUS</t>
  </si>
  <si>
    <t>Specie osservate e censite in mare</t>
  </si>
  <si>
    <t>visual census (dati 2018)</t>
  </si>
  <si>
    <t>Visual Census</t>
  </si>
  <si>
    <t>Profondità massima</t>
  </si>
  <si>
    <t xml:space="preserve"> </t>
  </si>
  <si>
    <t>Didascalia</t>
  </si>
  <si>
    <t>Generale</t>
  </si>
  <si>
    <t>Foglio</t>
  </si>
  <si>
    <t>Indicatori individuati per il paramentro Pesca professionale, dati relativi alle imbarcazioni e agli operatori</t>
  </si>
  <si>
    <t>Indicatori individuati per il paramentro Pesca professionale, dati relativi alle attrezzature e alle catture</t>
  </si>
  <si>
    <t>Indicatori individuati per il paramentro Animali marini protetti, dati relativi ai Cetacei</t>
  </si>
  <si>
    <t>Indicatori individuati per il paramentro Animali marini protetti, dati relativi alle tartarughe</t>
  </si>
  <si>
    <t>Indicatori individuati per il paramentro Fauna marina, dati relativi alla campagna visual census</t>
  </si>
  <si>
    <t>Indicatori individuati per tutti gli ambiti di indagine con relativi dettagli e modalità operative</t>
  </si>
  <si>
    <t>Community Fleet Register</t>
  </si>
  <si>
    <t xml:space="preserve">0 su 7km di costa
(0 esemplari per km) </t>
  </si>
  <si>
    <t>0 da Geocetus
4 da Interviste</t>
  </si>
  <si>
    <t xml:space="preserve">9 su 132 km di costa
(0,06 esemplari per km) </t>
  </si>
  <si>
    <t xml:space="preserve">8 su 110 km di costa
(0,07 esemplari per km) </t>
  </si>
  <si>
    <t xml:space="preserve">0 su 132km di costa
(0 esemplari per km) </t>
  </si>
  <si>
    <t xml:space="preserve">0 su 110km di costa
(0 esemplari per km) </t>
  </si>
  <si>
    <t xml:space="preserve">3 su 132km di costa
(0,022 interazioni per km) </t>
  </si>
  <si>
    <t xml:space="preserve">3 su 1110km di costa
(0,027 interazioni per km) </t>
  </si>
  <si>
    <t>¢</t>
  </si>
  <si>
    <t>Indicatore</t>
  </si>
  <si>
    <t>10 su 7km di costa
(1,42 esemplari per km)</t>
  </si>
  <si>
    <t>1 su 7km di costa
(0,14 esemplari per km)</t>
  </si>
  <si>
    <t>2 su 7km di costa
(0,28 esemplari per km)</t>
  </si>
  <si>
    <t>75 su 132 km di costa
(0,56 esemplari per km)</t>
  </si>
  <si>
    <t>63 su 110 km di costa
(0,57 esemplari per km)</t>
  </si>
  <si>
    <t>20 su 132 km di costa
(0,15 esemplari per km)</t>
  </si>
  <si>
    <t>20 su 110 km di costa
(0,18 esemplari per km)</t>
  </si>
  <si>
    <t>22 su 132 km di costa
(0,16 esemplari per km)</t>
  </si>
  <si>
    <t>19 su 110 km di costa
(0,17 esemplari per km)</t>
  </si>
  <si>
    <t>sulla base dei km di costa interessati</t>
  </si>
  <si>
    <t>kg/km</t>
  </si>
  <si>
    <t>kg pescato/km rete Totale</t>
  </si>
  <si>
    <t>n.d.</t>
  </si>
  <si>
    <t>anno</t>
  </si>
  <si>
    <t>Campagne precedenti</t>
  </si>
  <si>
    <t>media 3 anni precedenti</t>
  </si>
  <si>
    <t>kg /km</t>
  </si>
  <si>
    <t>positivo</t>
  </si>
  <si>
    <t>Numero di imbarcazioni autorizzate
anno 2020</t>
  </si>
  <si>
    <t>INDICATORE</t>
  </si>
  <si>
    <t>Campagna attuale</t>
  </si>
  <si>
    <t>Media</t>
  </si>
  <si>
    <t>lunghezza(m)</t>
  </si>
  <si>
    <t>giornaliera (kg)</t>
  </si>
  <si>
    <t>media</t>
  </si>
  <si>
    <t xml:space="preserve">attrezzo </t>
  </si>
  <si>
    <t>tipologia</t>
  </si>
  <si>
    <t>Foce Cerrano</t>
  </si>
  <si>
    <t>P.zza Nassiriya</t>
  </si>
  <si>
    <t>lunghezza in m</t>
  </si>
  <si>
    <t>attrezzo</t>
  </si>
  <si>
    <r>
      <t xml:space="preserve">Sogliola
</t>
    </r>
    <r>
      <rPr>
        <i/>
        <sz val="12"/>
        <color theme="1"/>
        <rFont val="Calibri"/>
        <family val="2"/>
        <scheme val="minor"/>
      </rPr>
      <t>Solea solea</t>
    </r>
  </si>
  <si>
    <r>
      <t xml:space="preserve">Panocchia
</t>
    </r>
    <r>
      <rPr>
        <i/>
        <sz val="12"/>
        <color theme="1"/>
        <rFont val="Calibri"/>
        <family val="2"/>
        <scheme val="minor"/>
      </rPr>
      <t>Squilla mantis</t>
    </r>
  </si>
  <si>
    <r>
      <t xml:space="preserve">Triglia di fango
</t>
    </r>
    <r>
      <rPr>
        <i/>
        <sz val="12"/>
        <color theme="1"/>
        <rFont val="Calibri"/>
        <family val="2"/>
        <scheme val="minor"/>
      </rPr>
      <t>Mullus barbatus</t>
    </r>
  </si>
  <si>
    <t>Sur-01</t>
  </si>
  <si>
    <t>SPECIE</t>
  </si>
  <si>
    <r>
      <t>LUMACHINO (</t>
    </r>
    <r>
      <rPr>
        <i/>
        <sz val="11"/>
        <color theme="1"/>
        <rFont val="Calibri"/>
        <family val="2"/>
        <scheme val="minor"/>
      </rPr>
      <t>Nassarius mutabilis)</t>
    </r>
  </si>
  <si>
    <r>
      <t xml:space="preserve">MOSCARDINO </t>
    </r>
    <r>
      <rPr>
        <i/>
        <sz val="11"/>
        <color theme="1"/>
        <rFont val="Calibri"/>
        <family val="2"/>
        <scheme val="minor"/>
      </rPr>
      <t>Eledone spp.</t>
    </r>
  </si>
  <si>
    <r>
      <t>POLPO (O</t>
    </r>
    <r>
      <rPr>
        <i/>
        <sz val="11"/>
        <color theme="1"/>
        <rFont val="Calibri"/>
        <family val="2"/>
        <scheme val="minor"/>
      </rPr>
      <t>ctopus vulgaris</t>
    </r>
    <r>
      <rPr>
        <sz val="11"/>
        <color theme="1"/>
        <rFont val="Calibri"/>
        <family val="2"/>
        <scheme val="minor"/>
      </rPr>
      <t>)</t>
    </r>
  </si>
  <si>
    <r>
      <t>SEPPIA (</t>
    </r>
    <r>
      <rPr>
        <i/>
        <sz val="11"/>
        <color theme="1"/>
        <rFont val="Calibri"/>
        <family val="2"/>
        <scheme val="minor"/>
      </rPr>
      <t>Sepia officinalis</t>
    </r>
    <r>
      <rPr>
        <sz val="11"/>
        <color theme="1"/>
        <rFont val="Calibri"/>
        <family val="2"/>
        <scheme val="minor"/>
      </rPr>
      <t>)</t>
    </r>
  </si>
  <si>
    <r>
      <t>MAZZANCOLLA (</t>
    </r>
    <r>
      <rPr>
        <i/>
        <sz val="11"/>
        <color theme="1"/>
        <rFont val="Calibri"/>
        <family val="2"/>
        <scheme val="minor"/>
      </rPr>
      <t>Melicertus kerathurus)</t>
    </r>
  </si>
  <si>
    <r>
      <t>PANNOCCHIA o CANOCCHIA (</t>
    </r>
    <r>
      <rPr>
        <i/>
        <sz val="11"/>
        <color theme="1"/>
        <rFont val="Calibri"/>
        <family val="2"/>
        <scheme val="minor"/>
      </rPr>
      <t>Squilla mantis)</t>
    </r>
  </si>
  <si>
    <r>
      <t>“CHEPPIA” o ALOSA o AGONE (</t>
    </r>
    <r>
      <rPr>
        <i/>
        <sz val="11"/>
        <color theme="1"/>
        <rFont val="Calibri"/>
        <family val="2"/>
        <scheme val="minor"/>
      </rPr>
      <t>Alosa spp</t>
    </r>
    <r>
      <rPr>
        <sz val="11"/>
        <color theme="1"/>
        <rFont val="Calibri"/>
        <family val="2"/>
        <scheme val="minor"/>
      </rPr>
      <t>.)</t>
    </r>
  </si>
  <si>
    <r>
      <t>CEFALO o CALAMITA o BOTOLO (</t>
    </r>
    <r>
      <rPr>
        <i/>
        <sz val="11"/>
        <color theme="1"/>
        <rFont val="Calibri"/>
        <family val="2"/>
        <scheme val="minor"/>
      </rPr>
      <t>Chelon ramada</t>
    </r>
    <r>
      <rPr>
        <sz val="11"/>
        <color theme="1"/>
        <rFont val="Calibri"/>
        <family val="2"/>
        <scheme val="minor"/>
      </rPr>
      <t>)</t>
    </r>
  </si>
  <si>
    <r>
      <t>CEFALO o CEFALO DORATO o LOTREGANO (</t>
    </r>
    <r>
      <rPr>
        <i/>
        <sz val="11"/>
        <color theme="1"/>
        <rFont val="Calibri"/>
        <family val="2"/>
        <scheme val="minor"/>
      </rPr>
      <t>Liza aurata)</t>
    </r>
  </si>
  <si>
    <r>
      <t>CEFALO o VOLPINA o MUGGINE (</t>
    </r>
    <r>
      <rPr>
        <i/>
        <sz val="11"/>
        <color theme="1"/>
        <rFont val="Calibri"/>
        <family val="2"/>
        <scheme val="minor"/>
      </rPr>
      <t>Mugil cephalus)</t>
    </r>
  </si>
  <si>
    <r>
      <t>GALLINELLA o CAPPONE (</t>
    </r>
    <r>
      <rPr>
        <i/>
        <sz val="11"/>
        <color theme="1"/>
        <rFont val="Calibri"/>
        <family val="2"/>
        <scheme val="minor"/>
      </rPr>
      <t>Chelidonichthys lucerna)</t>
    </r>
  </si>
  <si>
    <r>
      <t>MORMORA (</t>
    </r>
    <r>
      <rPr>
        <i/>
        <sz val="11"/>
        <color theme="1"/>
        <rFont val="Calibri"/>
        <family val="2"/>
        <scheme val="minor"/>
      </rPr>
      <t>Lithognathus mormyrus)</t>
    </r>
  </si>
  <si>
    <r>
      <t>OMBRINA (</t>
    </r>
    <r>
      <rPr>
        <i/>
        <sz val="11"/>
        <color theme="1"/>
        <rFont val="Calibri"/>
        <family val="2"/>
        <scheme val="minor"/>
      </rPr>
      <t>Umbrina cirrosa</t>
    </r>
    <r>
      <rPr>
        <sz val="11"/>
        <color theme="1"/>
        <rFont val="Calibri"/>
        <family val="2"/>
        <scheme val="minor"/>
      </rPr>
      <t>)</t>
    </r>
  </si>
  <si>
    <r>
      <t>ORATA (</t>
    </r>
    <r>
      <rPr>
        <i/>
        <sz val="11"/>
        <color theme="1"/>
        <rFont val="Calibri"/>
        <family val="2"/>
        <scheme val="minor"/>
      </rPr>
      <t>Sparus aurata</t>
    </r>
    <r>
      <rPr>
        <sz val="11"/>
        <color theme="1"/>
        <rFont val="Calibri"/>
        <family val="2"/>
        <scheme val="minor"/>
      </rPr>
      <t>)</t>
    </r>
  </si>
  <si>
    <t>PESCE PRETE o LUCERNA (Uranoscopus scaber)</t>
  </si>
  <si>
    <r>
      <t>PESCE SERRA (</t>
    </r>
    <r>
      <rPr>
        <i/>
        <sz val="11"/>
        <color theme="1"/>
        <rFont val="Calibri"/>
        <family val="2"/>
        <scheme val="minor"/>
      </rPr>
      <t>Pomatomus saltatrix</t>
    </r>
    <r>
      <rPr>
        <sz val="11"/>
        <color theme="1"/>
        <rFont val="Calibri"/>
        <family val="2"/>
        <scheme val="minor"/>
      </rPr>
      <t>)</t>
    </r>
  </si>
  <si>
    <r>
      <t>RAZZA (</t>
    </r>
    <r>
      <rPr>
        <i/>
        <sz val="11"/>
        <color theme="1"/>
        <rFont val="Calibri"/>
        <family val="2"/>
        <scheme val="minor"/>
      </rPr>
      <t>Raja asterias)</t>
    </r>
  </si>
  <si>
    <r>
      <t>RAZZA (</t>
    </r>
    <r>
      <rPr>
        <i/>
        <sz val="11"/>
        <color theme="1"/>
        <rFont val="Calibri"/>
        <family val="2"/>
        <scheme val="minor"/>
      </rPr>
      <t>Raja miraletus)</t>
    </r>
  </si>
  <si>
    <r>
      <t>ROMBO CHIODATO (</t>
    </r>
    <r>
      <rPr>
        <i/>
        <sz val="11"/>
        <color theme="1"/>
        <rFont val="Calibri"/>
        <family val="2"/>
        <scheme val="minor"/>
      </rPr>
      <t>Psetta maxima)</t>
    </r>
  </si>
  <si>
    <r>
      <t>ROMBO LISCIO o SOASO (</t>
    </r>
    <r>
      <rPr>
        <i/>
        <sz val="11"/>
        <color theme="1"/>
        <rFont val="Calibri"/>
        <family val="2"/>
        <scheme val="minor"/>
      </rPr>
      <t>Scophthalmus rhombus)</t>
    </r>
  </si>
  <si>
    <r>
      <t>SARAGO MAGGIORE (</t>
    </r>
    <r>
      <rPr>
        <i/>
        <sz val="11"/>
        <color theme="1"/>
        <rFont val="Calibri"/>
        <family val="2"/>
        <scheme val="minor"/>
      </rPr>
      <t>Diplodus sargus</t>
    </r>
    <r>
      <rPr>
        <sz val="11"/>
        <color theme="1"/>
        <rFont val="Calibri"/>
        <family val="2"/>
        <scheme val="minor"/>
      </rPr>
      <t>)</t>
    </r>
  </si>
  <si>
    <r>
      <t>SARAGO PIZZUTO (</t>
    </r>
    <r>
      <rPr>
        <i/>
        <sz val="11"/>
        <color theme="1"/>
        <rFont val="Calibri"/>
        <family val="2"/>
        <scheme val="minor"/>
      </rPr>
      <t>Diplodus puntazzo</t>
    </r>
    <r>
      <rPr>
        <sz val="11"/>
        <color theme="1"/>
        <rFont val="Calibri"/>
        <family val="2"/>
        <scheme val="minor"/>
      </rPr>
      <t>)</t>
    </r>
  </si>
  <si>
    <r>
      <t>SARAGO SPARAGLIONE (</t>
    </r>
    <r>
      <rPr>
        <i/>
        <sz val="11"/>
        <color theme="1"/>
        <rFont val="Calibri"/>
        <family val="2"/>
        <scheme val="minor"/>
      </rPr>
      <t>Diplodus annularis</t>
    </r>
    <r>
      <rPr>
        <sz val="11"/>
        <color theme="1"/>
        <rFont val="Calibri"/>
        <family val="2"/>
        <scheme val="minor"/>
      </rPr>
      <t>)</t>
    </r>
  </si>
  <si>
    <r>
      <t>SCORFANO NERO (</t>
    </r>
    <r>
      <rPr>
        <i/>
        <sz val="11"/>
        <color theme="1"/>
        <rFont val="Calibri"/>
        <family val="2"/>
        <scheme val="minor"/>
      </rPr>
      <t>Scorpaena porcus</t>
    </r>
    <r>
      <rPr>
        <sz val="11"/>
        <color theme="1"/>
        <rFont val="Calibri"/>
        <family val="2"/>
        <scheme val="minor"/>
      </rPr>
      <t>)</t>
    </r>
  </si>
  <si>
    <r>
      <t>SCORFANO (</t>
    </r>
    <r>
      <rPr>
        <i/>
        <sz val="11"/>
        <color theme="1"/>
        <rFont val="Calibri"/>
        <family val="2"/>
        <scheme val="minor"/>
      </rPr>
      <t>Scorpaena scrofa</t>
    </r>
    <r>
      <rPr>
        <sz val="11"/>
        <color theme="1"/>
        <rFont val="Calibri"/>
        <family val="2"/>
        <scheme val="minor"/>
      </rPr>
      <t>)</t>
    </r>
  </si>
  <si>
    <r>
      <t>SGOMBRO (</t>
    </r>
    <r>
      <rPr>
        <i/>
        <sz val="11"/>
        <color theme="1"/>
        <rFont val="Calibri"/>
        <family val="2"/>
        <scheme val="minor"/>
      </rPr>
      <t>Scomber scombrus</t>
    </r>
    <r>
      <rPr>
        <sz val="11"/>
        <color theme="1"/>
        <rFont val="Calibri"/>
        <family val="2"/>
        <scheme val="minor"/>
      </rPr>
      <t>)</t>
    </r>
  </si>
  <si>
    <r>
      <t>SOGLIOLA (</t>
    </r>
    <r>
      <rPr>
        <i/>
        <sz val="11"/>
        <color theme="1"/>
        <rFont val="Calibri"/>
        <family val="2"/>
        <scheme val="minor"/>
      </rPr>
      <t>Solea solea)</t>
    </r>
  </si>
  <si>
    <r>
      <t>SOGLIOLA ADRIATICA o SOGLIOLA (</t>
    </r>
    <r>
      <rPr>
        <i/>
        <sz val="11"/>
        <color theme="1"/>
        <rFont val="Calibri"/>
        <family val="2"/>
        <scheme val="minor"/>
      </rPr>
      <t>Pegusa impar)</t>
    </r>
  </si>
  <si>
    <r>
      <t>SPIGOLA o BRANZINO (</t>
    </r>
    <r>
      <rPr>
        <i/>
        <sz val="11"/>
        <color theme="1"/>
        <rFont val="Calibri"/>
        <family val="2"/>
        <scheme val="minor"/>
      </rPr>
      <t>Dicentrarchus labrax)</t>
    </r>
  </si>
  <si>
    <r>
      <t>SURO o SUGARELLO (</t>
    </r>
    <r>
      <rPr>
        <i/>
        <sz val="11"/>
        <color theme="1"/>
        <rFont val="Calibri"/>
        <family val="2"/>
        <scheme val="minor"/>
      </rPr>
      <t>Trachurus trachurus)</t>
    </r>
  </si>
  <si>
    <r>
      <t>TONNETTO o ALLETTERATO (</t>
    </r>
    <r>
      <rPr>
        <i/>
        <sz val="11"/>
        <color theme="1"/>
        <rFont val="Calibri"/>
        <family val="2"/>
        <scheme val="minor"/>
      </rPr>
      <t>Euthynnus alletteratus</t>
    </r>
    <r>
      <rPr>
        <sz val="11"/>
        <color theme="1"/>
        <rFont val="Calibri"/>
        <family val="2"/>
        <scheme val="minor"/>
      </rPr>
      <t>)</t>
    </r>
  </si>
  <si>
    <r>
      <t>TRIGLIA DI FANGO (</t>
    </r>
    <r>
      <rPr>
        <i/>
        <sz val="11"/>
        <color theme="1"/>
        <rFont val="Calibri"/>
        <family val="2"/>
        <scheme val="minor"/>
      </rPr>
      <t>Mullus barbatus)</t>
    </r>
  </si>
  <si>
    <t>SPECIE (MENO FREQUENTI)</t>
  </si>
  <si>
    <t>CUORE(Acanthocardia spp.)</t>
  </si>
  <si>
    <r>
      <t xml:space="preserve">MURICE </t>
    </r>
    <r>
      <rPr>
        <i/>
        <sz val="11"/>
        <color theme="1"/>
        <rFont val="Calibri"/>
        <family val="2"/>
        <scheme val="minor"/>
      </rPr>
      <t>(Murex trunculus)</t>
    </r>
  </si>
  <si>
    <r>
      <t>MURICE SPINOSO (</t>
    </r>
    <r>
      <rPr>
        <i/>
        <sz val="11"/>
        <color theme="1"/>
        <rFont val="Calibri"/>
        <family val="2"/>
        <scheme val="minor"/>
      </rPr>
      <t>Bolinus brandaris)</t>
    </r>
  </si>
  <si>
    <r>
      <t>PIE’ DI PELLICANO (</t>
    </r>
    <r>
      <rPr>
        <i/>
        <sz val="11"/>
        <color theme="1"/>
        <rFont val="Calibri"/>
        <family val="2"/>
        <scheme val="minor"/>
      </rPr>
      <t>Aporrhais pes pelecani</t>
    </r>
    <r>
      <rPr>
        <sz val="11"/>
        <color theme="1"/>
        <rFont val="Calibri"/>
        <family val="2"/>
        <scheme val="minor"/>
      </rPr>
      <t>)</t>
    </r>
  </si>
  <si>
    <r>
      <t>GRANCHIO DI SABBIA (</t>
    </r>
    <r>
      <rPr>
        <i/>
        <sz val="11"/>
        <color theme="1"/>
        <rFont val="Calibri"/>
        <family val="2"/>
        <scheme val="minor"/>
      </rPr>
      <t>Liocarcinus vernalis</t>
    </r>
    <r>
      <rPr>
        <sz val="11"/>
        <color theme="1"/>
        <rFont val="Calibri"/>
        <family val="2"/>
        <scheme val="minor"/>
      </rPr>
      <t>)</t>
    </r>
  </si>
  <si>
    <r>
      <t xml:space="preserve">AGUGLIA </t>
    </r>
    <r>
      <rPr>
        <i/>
        <sz val="11"/>
        <color theme="1"/>
        <rFont val="Calibri"/>
        <family val="2"/>
        <scheme val="minor"/>
      </rPr>
      <t>(Belone belone)</t>
    </r>
  </si>
  <si>
    <r>
      <t>BOGA (</t>
    </r>
    <r>
      <rPr>
        <i/>
        <sz val="11"/>
        <color theme="1"/>
        <rFont val="Calibri"/>
        <family val="2"/>
        <scheme val="minor"/>
      </rPr>
      <t>Boops boops</t>
    </r>
    <r>
      <rPr>
        <sz val="11"/>
        <color theme="1"/>
        <rFont val="Calibri"/>
        <family val="2"/>
        <scheme val="minor"/>
      </rPr>
      <t>)</t>
    </r>
  </si>
  <si>
    <r>
      <t>CANESTRELLO (</t>
    </r>
    <r>
      <rPr>
        <i/>
        <sz val="11"/>
        <color theme="1"/>
        <rFont val="Calibri"/>
        <family val="2"/>
        <scheme val="minor"/>
      </rPr>
      <t>Flexopecten spp</t>
    </r>
    <r>
      <rPr>
        <sz val="11"/>
        <color theme="1"/>
        <rFont val="Calibri"/>
        <family val="2"/>
        <scheme val="minor"/>
      </rPr>
      <t>.)</t>
    </r>
  </si>
  <si>
    <r>
      <t>CORVINA (</t>
    </r>
    <r>
      <rPr>
        <i/>
        <sz val="11"/>
        <color theme="1"/>
        <rFont val="Calibri"/>
        <family val="2"/>
        <scheme val="minor"/>
      </rPr>
      <t>Sciaena umbra</t>
    </r>
    <r>
      <rPr>
        <sz val="11"/>
        <color theme="1"/>
        <rFont val="Calibri"/>
        <family val="2"/>
        <scheme val="minor"/>
      </rPr>
      <t>)</t>
    </r>
  </si>
  <si>
    <r>
      <t>GHIOZZO NERO (</t>
    </r>
    <r>
      <rPr>
        <i/>
        <sz val="11"/>
        <color theme="1"/>
        <rFont val="Calibri"/>
        <family val="2"/>
        <scheme val="minor"/>
      </rPr>
      <t>Gobius niger</t>
    </r>
    <r>
      <rPr>
        <sz val="11"/>
        <color theme="1"/>
        <rFont val="Calibri"/>
        <family val="2"/>
        <scheme val="minor"/>
      </rPr>
      <t>)</t>
    </r>
  </si>
  <si>
    <t>GRONGO (Conger conger)</t>
  </si>
  <si>
    <t>LANZARDO o SGOMBRO OCCHIONE (Scomber colias)</t>
  </si>
  <si>
    <r>
      <t>LECCIA (</t>
    </r>
    <r>
      <rPr>
        <i/>
        <sz val="11"/>
        <color theme="1"/>
        <rFont val="Calibri"/>
        <family val="2"/>
        <scheme val="minor"/>
      </rPr>
      <t>Lichia amia</t>
    </r>
    <r>
      <rPr>
        <sz val="11"/>
        <color theme="1"/>
        <rFont val="Calibri"/>
        <family val="2"/>
        <scheme val="minor"/>
      </rPr>
      <t>)</t>
    </r>
  </si>
  <si>
    <r>
      <t>MENOLA (</t>
    </r>
    <r>
      <rPr>
        <i/>
        <sz val="11"/>
        <color theme="1"/>
        <rFont val="Calibri"/>
        <family val="2"/>
        <scheme val="minor"/>
      </rPr>
      <t>Spicara spp</t>
    </r>
    <r>
      <rPr>
        <sz val="11"/>
        <color theme="1"/>
        <rFont val="Calibri"/>
        <family val="2"/>
        <scheme val="minor"/>
      </rPr>
      <t>.)</t>
    </r>
  </si>
  <si>
    <t>MERLANO O MOLO (Merlangius merlangus)</t>
  </si>
  <si>
    <r>
      <t>NASELLO o MERLUZZO (</t>
    </r>
    <r>
      <rPr>
        <i/>
        <sz val="11"/>
        <color theme="1"/>
        <rFont val="Calibri"/>
        <family val="2"/>
        <scheme val="minor"/>
      </rPr>
      <t>Merluccius merluccius</t>
    </r>
    <r>
      <rPr>
        <sz val="11"/>
        <color theme="1"/>
        <rFont val="Calibri"/>
        <family val="2"/>
        <scheme val="minor"/>
      </rPr>
      <t>)</t>
    </r>
  </si>
  <si>
    <r>
      <t>PAGELLO FRAGOLINO o FRAGOLINO (</t>
    </r>
    <r>
      <rPr>
        <i/>
        <sz val="11"/>
        <color theme="1"/>
        <rFont val="Calibri"/>
        <family val="2"/>
        <scheme val="minor"/>
      </rPr>
      <t>Pagellus erythrinus</t>
    </r>
    <r>
      <rPr>
        <sz val="11"/>
        <color theme="1"/>
        <rFont val="Calibri"/>
        <family val="2"/>
        <scheme val="minor"/>
      </rPr>
      <t>)</t>
    </r>
  </si>
  <si>
    <r>
      <t>PALAMITA (</t>
    </r>
    <r>
      <rPr>
        <i/>
        <sz val="11"/>
        <color theme="1"/>
        <rFont val="Calibri"/>
        <family val="2"/>
        <scheme val="minor"/>
      </rPr>
      <t>Sarda sarda</t>
    </r>
    <r>
      <rPr>
        <sz val="11"/>
        <color theme="1"/>
        <rFont val="Calibri"/>
        <family val="2"/>
        <scheme val="minor"/>
      </rPr>
      <t>)</t>
    </r>
  </si>
  <si>
    <r>
      <t>SALPA (</t>
    </r>
    <r>
      <rPr>
        <i/>
        <sz val="11"/>
        <color theme="1"/>
        <rFont val="Calibri"/>
        <family val="2"/>
        <scheme val="minor"/>
      </rPr>
      <t>Sarpa salpa</t>
    </r>
    <r>
      <rPr>
        <sz val="11"/>
        <color theme="1"/>
        <rFont val="Calibri"/>
        <family val="2"/>
        <scheme val="minor"/>
      </rPr>
      <t>)</t>
    </r>
  </si>
  <si>
    <r>
      <t>SCRIGNO DI VENERE (</t>
    </r>
    <r>
      <rPr>
        <i/>
        <sz val="11"/>
        <color theme="1"/>
        <rFont val="Calibri"/>
        <family val="2"/>
        <scheme val="minor"/>
      </rPr>
      <t>Scapharca spp</t>
    </r>
    <r>
      <rPr>
        <sz val="11"/>
        <color theme="1"/>
        <rFont val="Calibri"/>
        <family val="2"/>
        <scheme val="minor"/>
      </rPr>
      <t>.)</t>
    </r>
  </si>
  <si>
    <r>
      <t xml:space="preserve">SUGARELLO MAGGIORE </t>
    </r>
    <r>
      <rPr>
        <i/>
        <sz val="11"/>
        <color theme="1"/>
        <rFont val="Calibri"/>
        <family val="2"/>
        <scheme val="minor"/>
      </rPr>
      <t>(Trachurus mediterraneus)</t>
    </r>
  </si>
  <si>
    <r>
      <t>TONNA (</t>
    </r>
    <r>
      <rPr>
        <i/>
        <sz val="11"/>
        <color theme="1"/>
        <rFont val="Calibri"/>
        <family val="2"/>
        <scheme val="minor"/>
      </rPr>
      <t>Tonna galea</t>
    </r>
    <r>
      <rPr>
        <sz val="11"/>
        <color theme="1"/>
        <rFont val="Calibri"/>
        <family val="2"/>
        <scheme val="minor"/>
      </rPr>
      <t>)</t>
    </r>
  </si>
  <si>
    <r>
      <t>TRIGLIA DI SCOGLIO (</t>
    </r>
    <r>
      <rPr>
        <i/>
        <sz val="11"/>
        <color theme="1"/>
        <rFont val="Calibri"/>
        <family val="2"/>
        <scheme val="minor"/>
      </rPr>
      <t>Mullus surmuletus)</t>
    </r>
  </si>
  <si>
    <t>VACCARELLA (Aetomylaeus bovinus)</t>
  </si>
  <si>
    <t>Goneplax rhomboides</t>
  </si>
  <si>
    <t>barca 1</t>
  </si>
  <si>
    <t>barca 2</t>
  </si>
  <si>
    <t>barca 3</t>
  </si>
  <si>
    <t>barca 4</t>
  </si>
  <si>
    <t>barca 5</t>
  </si>
  <si>
    <t>OSTRICA (Ostrea edulis)</t>
  </si>
  <si>
    <t>x</t>
  </si>
  <si>
    <t>Arnoglossus rueppelii</t>
  </si>
  <si>
    <t>Astropecten spp.</t>
  </si>
  <si>
    <t>ALTRO</t>
  </si>
  <si>
    <t>abbondanza specie
(n°)</t>
  </si>
  <si>
    <t>generale anno corrente (n°)</t>
  </si>
  <si>
    <t>Segni di interazione su reti in AMP (n°)</t>
  </si>
  <si>
    <t>Interazione su reti anni precedenti (n°)</t>
  </si>
  <si>
    <t>DATI INTERVISTE</t>
  </si>
  <si>
    <t>su totale</t>
  </si>
  <si>
    <t>quantità (n°)</t>
  </si>
  <si>
    <t>Interazioni riscontrabili su Cetacei
nei confini dell’AMP</t>
  </si>
  <si>
    <t>media (arrotondamento)</t>
  </si>
  <si>
    <t>Interazioni riscontrabili su Tartarughe
nei confini dell’AMP</t>
  </si>
  <si>
    <t>Numero di imbarcazioni autorizzate</t>
  </si>
  <si>
    <t>richiesta AMP</t>
  </si>
  <si>
    <t>Quantità di pescato suddiviso per specie e per attrezzo da pesca</t>
  </si>
  <si>
    <t>sopralluogo</t>
  </si>
  <si>
    <t>Interazioni con Cetacei o tartarughe riscontrate su reti in AMP</t>
  </si>
  <si>
    <t xml:space="preserve">riscontri di interazione osservati sulle reti e sul pescato mediante sopralluogo allo sbarco </t>
  </si>
  <si>
    <t>Interazioni riscontrabili su tartarughe nei confini dell’AMP</t>
  </si>
  <si>
    <t>episodi di interazione rilevati in sede necroscopica  o all’esame clinico di individui spiaggiati o recuperati ancora vivi</t>
  </si>
  <si>
    <t>GeoCetus
+ dati CSC</t>
  </si>
  <si>
    <t>n° 2 imbarcazioni</t>
  </si>
  <si>
    <t>R.Pantolfi</t>
  </si>
  <si>
    <t>A.Mariani</t>
  </si>
  <si>
    <t>Oblada melanura</t>
  </si>
  <si>
    <t>tot</t>
  </si>
  <si>
    <t>Callinectes sapidus</t>
  </si>
  <si>
    <t>2021 (2)</t>
  </si>
  <si>
    <t>Numero di imbarcazioni autorizzate
anno 2021</t>
  </si>
  <si>
    <t>per km di rete</t>
  </si>
  <si>
    <t>2021 (3)</t>
  </si>
  <si>
    <t>generale anni precedenti (n°)</t>
  </si>
  <si>
    <t>media campagne precedenti</t>
  </si>
  <si>
    <t>media gg uscita</t>
  </si>
  <si>
    <t>media km rete</t>
  </si>
  <si>
    <t>mese</t>
  </si>
  <si>
    <t>SOMMA</t>
  </si>
  <si>
    <t>lug</t>
  </si>
  <si>
    <t>ago</t>
  </si>
  <si>
    <t>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</si>
</sst>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7.5"/>
      <color rgb="FF000000"/>
      <name val="Calibri"/>
      <family val="2"/>
    </font>
    <font>
      <sz val="7.5"/>
      <color rgb="FF000000"/>
      <name val="Calibri"/>
      <family val="2"/>
      <scheme val="minor"/>
    </font>
    <font>
      <sz val="10"/>
      <color theme="1"/>
      <name val="Calibri"/>
      <family val="2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31849B"/>
        <bgColor indexed="64"/>
      </patternFill>
    </fill>
    <fill>
      <patternFill patternType="solid">
        <fgColor rgb="FF70BDD2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rgb="FF000000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BDD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30849B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9"/>
        <bgColor rgb="FF000000"/>
      </patternFill>
    </fill>
    <fill>
      <patternFill patternType="solid">
        <fgColor theme="9" tint="0.39994506668294322"/>
        <bgColor indexed="64"/>
      </patternFill>
    </fill>
  </fills>
  <borders count="39">
    <border>
      <left/>
      <right/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FF0000"/>
      </left>
      <right/>
      <top style="thin">
        <color auto="1"/>
      </top>
      <bottom style="thin">
        <color auto="1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FF0000"/>
      </left>
      <right style="thin">
        <color rgb="FFFF0000"/>
      </right>
      <top style="thin">
        <color auto="1"/>
      </top>
      <bottom/>
      <diagonal/>
    </border>
    <border>
      <left style="thin">
        <color rgb="FFFF0000"/>
      </left>
      <right/>
      <top style="thin">
        <color auto="1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auto="1"/>
      </bottom>
      <diagonal/>
    </border>
  </borders>
  <cellStyleXfs count="1">
    <xf numFmtId="0" fontId="0" fillId="0" borderId="0"/>
  </cellStyleXfs>
  <cellXfs count="342">
    <xf numFmtId="0" fontId="0" fillId="0" borderId="0" xfId="0"/>
    <xf numFmtId="0" fontId="4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center" vertical="center"/>
    </xf>
    <xf numFmtId="14" fontId="5" fillId="4" borderId="4" xfId="0" applyNumberFormat="1" applyFont="1" applyFill="1" applyBorder="1" applyAlignment="1">
      <alignment horizontal="center" vertical="center" wrapText="1"/>
    </xf>
    <xf numFmtId="0" fontId="5" fillId="4" borderId="7" xfId="0" applyNumberFormat="1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justify" vertical="center" wrapText="1"/>
    </xf>
    <xf numFmtId="0" fontId="2" fillId="6" borderId="0" xfId="0" applyFont="1" applyFill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7" borderId="0" xfId="0" applyFill="1" applyAlignment="1">
      <alignment vertical="center" wrapText="1"/>
    </xf>
    <xf numFmtId="49" fontId="0" fillId="7" borderId="0" xfId="0" quotePrefix="1" applyNumberFormat="1" applyFill="1" applyAlignment="1">
      <alignment horizontal="center" vertical="center"/>
    </xf>
    <xf numFmtId="49" fontId="0" fillId="0" borderId="0" xfId="0" quotePrefix="1" applyNumberFormat="1" applyAlignment="1">
      <alignment horizontal="center" vertical="center"/>
    </xf>
    <xf numFmtId="0" fontId="0" fillId="7" borderId="0" xfId="0" quotePrefix="1" applyFill="1" applyAlignment="1">
      <alignment horizontal="center" vertical="center"/>
    </xf>
    <xf numFmtId="17" fontId="0" fillId="7" borderId="0" xfId="0" quotePrefix="1" applyNumberFormat="1" applyFill="1" applyAlignment="1">
      <alignment horizontal="center" vertical="center"/>
    </xf>
    <xf numFmtId="0" fontId="0" fillId="7" borderId="0" xfId="0" quotePrefix="1" applyNumberFormat="1" applyFill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10" borderId="0" xfId="0" applyFont="1" applyFill="1" applyAlignment="1">
      <alignment horizontal="center"/>
    </xf>
    <xf numFmtId="0" fontId="0" fillId="11" borderId="0" xfId="0" applyFill="1" applyAlignment="1">
      <alignment vertical="center" wrapText="1"/>
    </xf>
    <xf numFmtId="0" fontId="0" fillId="11" borderId="0" xfId="0" applyFill="1" applyAlignment="1">
      <alignment horizontal="center" vertical="center"/>
    </xf>
    <xf numFmtId="0" fontId="0" fillId="11" borderId="0" xfId="0" applyFill="1" applyAlignment="1">
      <alignment horizontal="center" vertical="center" wrapText="1"/>
    </xf>
    <xf numFmtId="0" fontId="2" fillId="4" borderId="11" xfId="0" applyFont="1" applyFill="1" applyBorder="1"/>
    <xf numFmtId="0" fontId="0" fillId="4" borderId="11" xfId="0" applyFill="1" applyBorder="1"/>
    <xf numFmtId="0" fontId="0" fillId="4" borderId="7" xfId="0" applyFill="1" applyBorder="1" applyAlignment="1">
      <alignment horizontal="center" vertical="center"/>
    </xf>
    <xf numFmtId="0" fontId="2" fillId="3" borderId="11" xfId="0" applyFont="1" applyFill="1" applyBorder="1"/>
    <xf numFmtId="0" fontId="0" fillId="3" borderId="11" xfId="0" applyFill="1" applyBorder="1"/>
    <xf numFmtId="0" fontId="0" fillId="3" borderId="7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/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right"/>
    </xf>
    <xf numFmtId="2" fontId="0" fillId="0" borderId="12" xfId="0" applyNumberFormat="1" applyBorder="1" applyAlignment="1">
      <alignment horizontal="left"/>
    </xf>
    <xf numFmtId="0" fontId="0" fillId="0" borderId="14" xfId="0" applyBorder="1"/>
    <xf numFmtId="0" fontId="0" fillId="0" borderId="1" xfId="0" applyBorder="1"/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right"/>
    </xf>
    <xf numFmtId="2" fontId="0" fillId="0" borderId="1" xfId="0" applyNumberFormat="1" applyBorder="1" applyAlignment="1">
      <alignment horizontal="left"/>
    </xf>
    <xf numFmtId="0" fontId="0" fillId="0" borderId="3" xfId="0" applyBorder="1"/>
    <xf numFmtId="2" fontId="0" fillId="0" borderId="0" xfId="0" applyNumberFormat="1"/>
    <xf numFmtId="0" fontId="5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 wrapText="1"/>
    </xf>
    <xf numFmtId="0" fontId="6" fillId="12" borderId="11" xfId="0" applyFont="1" applyFill="1" applyBorder="1" applyAlignment="1">
      <alignment horizontal="center" vertical="center" wrapText="1"/>
    </xf>
    <xf numFmtId="0" fontId="0" fillId="0" borderId="0" xfId="0" applyFill="1"/>
    <xf numFmtId="0" fontId="2" fillId="15" borderId="0" xfId="0" applyFont="1" applyFill="1" applyAlignment="1">
      <alignment horizontal="center"/>
    </xf>
    <xf numFmtId="0" fontId="11" fillId="15" borderId="0" xfId="0" applyFont="1" applyFill="1" applyAlignment="1">
      <alignment horizontal="center"/>
    </xf>
    <xf numFmtId="9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15" borderId="0" xfId="0" applyFill="1" applyAlignment="1">
      <alignment vertical="center" wrapText="1"/>
    </xf>
    <xf numFmtId="0" fontId="0" fillId="15" borderId="0" xfId="0" applyFill="1" applyAlignment="1">
      <alignment horizontal="center" vertical="center"/>
    </xf>
    <xf numFmtId="0" fontId="0" fillId="15" borderId="0" xfId="0" applyFont="1" applyFill="1" applyAlignment="1">
      <alignment horizontal="center" vertical="center" wrapText="1"/>
    </xf>
    <xf numFmtId="0" fontId="12" fillId="15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0" fillId="15" borderId="0" xfId="0" applyFill="1" applyAlignment="1">
      <alignment vertical="center"/>
    </xf>
    <xf numFmtId="9" fontId="0" fillId="15" borderId="0" xfId="0" applyNumberFormat="1" applyFill="1" applyAlignment="1">
      <alignment horizontal="center" vertical="center"/>
    </xf>
    <xf numFmtId="0" fontId="11" fillId="10" borderId="0" xfId="0" applyFont="1" applyFill="1" applyAlignment="1">
      <alignment horizontal="center"/>
    </xf>
    <xf numFmtId="0" fontId="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10" borderId="0" xfId="0" applyFill="1" applyAlignment="1">
      <alignment vertical="center" wrapText="1"/>
    </xf>
    <xf numFmtId="0" fontId="0" fillId="10" borderId="0" xfId="0" applyFill="1" applyAlignment="1">
      <alignment horizontal="center" vertical="center"/>
    </xf>
    <xf numFmtId="0" fontId="0" fillId="10" borderId="0" xfId="0" applyFill="1" applyAlignment="1">
      <alignment vertical="center"/>
    </xf>
    <xf numFmtId="0" fontId="0" fillId="10" borderId="0" xfId="0" applyFont="1" applyFill="1" applyAlignment="1">
      <alignment horizontal="center" vertical="center"/>
    </xf>
    <xf numFmtId="0" fontId="12" fillId="10" borderId="0" xfId="0" applyFont="1" applyFill="1" applyAlignment="1">
      <alignment horizontal="center" vertical="center"/>
    </xf>
    <xf numFmtId="0" fontId="0" fillId="6" borderId="0" xfId="0" applyFill="1" applyAlignment="1">
      <alignment vertical="center" wrapText="1"/>
    </xf>
    <xf numFmtId="0" fontId="0" fillId="6" borderId="0" xfId="0" applyFill="1" applyAlignment="1">
      <alignment horizontal="center" vertical="center"/>
    </xf>
    <xf numFmtId="0" fontId="0" fillId="6" borderId="0" xfId="0" applyFill="1" applyAlignment="1">
      <alignment vertical="center"/>
    </xf>
    <xf numFmtId="0" fontId="0" fillId="6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5" fillId="0" borderId="0" xfId="0" applyFont="1" applyFill="1" applyAlignment="1">
      <alignment wrapText="1"/>
    </xf>
    <xf numFmtId="0" fontId="2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 vertical="center"/>
    </xf>
    <xf numFmtId="0" fontId="1" fillId="16" borderId="0" xfId="0" applyFont="1" applyFill="1" applyAlignment="1">
      <alignment horizontal="center" vertical="center"/>
    </xf>
    <xf numFmtId="0" fontId="0" fillId="17" borderId="0" xfId="0" applyFill="1"/>
    <xf numFmtId="0" fontId="1" fillId="14" borderId="0" xfId="0" applyFont="1" applyFill="1" applyAlignment="1">
      <alignment vertical="center"/>
    </xf>
    <xf numFmtId="0" fontId="1" fillId="9" borderId="0" xfId="0" applyFont="1" applyFill="1" applyAlignment="1">
      <alignment vertical="center"/>
    </xf>
    <xf numFmtId="0" fontId="2" fillId="10" borderId="0" xfId="0" applyFont="1" applyFill="1" applyAlignment="1">
      <alignment horizontal="center" wrapText="1"/>
    </xf>
    <xf numFmtId="0" fontId="2" fillId="6" borderId="0" xfId="0" applyFont="1" applyFill="1" applyAlignment="1">
      <alignment horizontal="center" wrapText="1"/>
    </xf>
    <xf numFmtId="0" fontId="0" fillId="7" borderId="0" xfId="0" applyFill="1" applyAlignment="1">
      <alignment horizontal="center" vertical="center" wrapText="1"/>
    </xf>
    <xf numFmtId="0" fontId="7" fillId="8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2" borderId="5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wrapText="1"/>
    </xf>
    <xf numFmtId="0" fontId="13" fillId="2" borderId="13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horizontal="center" vertical="top"/>
    </xf>
    <xf numFmtId="2" fontId="0" fillId="0" borderId="5" xfId="0" applyNumberForma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0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right"/>
    </xf>
    <xf numFmtId="2" fontId="0" fillId="0" borderId="10" xfId="0" applyNumberFormat="1" applyBorder="1" applyAlignment="1">
      <alignment horizontal="left"/>
    </xf>
    <xf numFmtId="0" fontId="3" fillId="0" borderId="8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2" fillId="18" borderId="7" xfId="0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12" fillId="18" borderId="4" xfId="0" applyFont="1" applyFill="1" applyBorder="1" applyAlignment="1">
      <alignment horizontal="center" vertical="center"/>
    </xf>
    <xf numFmtId="2" fontId="0" fillId="4" borderId="5" xfId="0" applyNumberFormat="1" applyFill="1" applyBorder="1" applyAlignment="1">
      <alignment horizontal="center"/>
    </xf>
    <xf numFmtId="0" fontId="11" fillId="18" borderId="6" xfId="0" applyFont="1" applyFill="1" applyBorder="1" applyAlignment="1">
      <alignment horizontal="right"/>
    </xf>
    <xf numFmtId="0" fontId="2" fillId="4" borderId="3" xfId="0" applyFont="1" applyFill="1" applyBorder="1" applyAlignment="1">
      <alignment horizontal="right"/>
    </xf>
    <xf numFmtId="0" fontId="0" fillId="0" borderId="10" xfId="0" applyBorder="1" applyAlignment="1"/>
    <xf numFmtId="0" fontId="0" fillId="0" borderId="0" xfId="0" applyBorder="1" applyAlignment="1"/>
    <xf numFmtId="0" fontId="0" fillId="2" borderId="10" xfId="0" applyFill="1" applyBorder="1"/>
    <xf numFmtId="14" fontId="0" fillId="3" borderId="7" xfId="0" applyNumberForma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5" fillId="0" borderId="9" xfId="0" applyFont="1" applyBorder="1" applyAlignment="1">
      <alignment horizontal="right"/>
    </xf>
    <xf numFmtId="0" fontId="15" fillId="0" borderId="1" xfId="0" applyFont="1" applyBorder="1" applyAlignment="1">
      <alignment horizontal="right"/>
    </xf>
    <xf numFmtId="0" fontId="15" fillId="0" borderId="12" xfId="0" applyFont="1" applyBorder="1" applyAlignment="1">
      <alignment horizontal="right"/>
    </xf>
    <xf numFmtId="0" fontId="16" fillId="0" borderId="21" xfId="0" applyFont="1" applyBorder="1" applyAlignment="1">
      <alignment horizontal="center" vertical="center" wrapText="1"/>
    </xf>
    <xf numFmtId="0" fontId="16" fillId="0" borderId="21" xfId="0" applyFont="1" applyBorder="1" applyAlignment="1">
      <alignment vertical="center" wrapText="1"/>
    </xf>
    <xf numFmtId="0" fontId="16" fillId="23" borderId="21" xfId="0" applyFont="1" applyFill="1" applyBorder="1" applyAlignment="1">
      <alignment horizontal="center" vertical="center" wrapText="1"/>
    </xf>
    <xf numFmtId="0" fontId="16" fillId="23" borderId="21" xfId="0" applyFont="1" applyFill="1" applyBorder="1" applyAlignment="1">
      <alignment vertical="center" wrapText="1"/>
    </xf>
    <xf numFmtId="0" fontId="16" fillId="23" borderId="23" xfId="0" applyFont="1" applyFill="1" applyBorder="1" applyAlignment="1">
      <alignment horizontal="center" vertical="center" wrapText="1"/>
    </xf>
    <xf numFmtId="0" fontId="16" fillId="23" borderId="23" xfId="0" applyFont="1" applyFill="1" applyBorder="1" applyAlignment="1">
      <alignment vertical="center" wrapText="1"/>
    </xf>
    <xf numFmtId="0" fontId="16" fillId="0" borderId="28" xfId="0" applyFont="1" applyBorder="1" applyAlignment="1">
      <alignment vertical="center" wrapText="1"/>
    </xf>
    <xf numFmtId="0" fontId="16" fillId="0" borderId="23" xfId="0" applyFont="1" applyBorder="1" applyAlignment="1">
      <alignment vertical="center" wrapText="1"/>
    </xf>
    <xf numFmtId="0" fontId="16" fillId="0" borderId="19" xfId="0" applyFont="1" applyBorder="1" applyAlignment="1">
      <alignment horizontal="center" vertical="center" wrapText="1"/>
    </xf>
    <xf numFmtId="0" fontId="0" fillId="7" borderId="32" xfId="0" applyFill="1" applyBorder="1" applyAlignment="1">
      <alignment vertical="center" wrapText="1"/>
    </xf>
    <xf numFmtId="0" fontId="0" fillId="12" borderId="33" xfId="0" applyFill="1" applyBorder="1" applyAlignment="1">
      <alignment horizontal="center" vertical="center" wrapText="1"/>
    </xf>
    <xf numFmtId="0" fontId="0" fillId="12" borderId="0" xfId="0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/>
    </xf>
    <xf numFmtId="0" fontId="9" fillId="0" borderId="3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12" borderId="35" xfId="0" applyFont="1" applyFill="1" applyBorder="1" applyAlignment="1">
      <alignment horizontal="center" vertical="center" wrapText="1"/>
    </xf>
    <xf numFmtId="0" fontId="6" fillId="12" borderId="15" xfId="0" applyFont="1" applyFill="1" applyBorder="1" applyAlignment="1">
      <alignment horizontal="center" vertical="center" wrapText="1"/>
    </xf>
    <xf numFmtId="0" fontId="9" fillId="12" borderId="17" xfId="0" applyFont="1" applyFill="1" applyBorder="1" applyAlignment="1">
      <alignment horizontal="center" vertical="center" wrapText="1"/>
    </xf>
    <xf numFmtId="0" fontId="0" fillId="0" borderId="36" xfId="0" applyFont="1" applyBorder="1"/>
    <xf numFmtId="0" fontId="0" fillId="0" borderId="16" xfId="0" applyFont="1" applyBorder="1"/>
    <xf numFmtId="0" fontId="0" fillId="0" borderId="37" xfId="0" applyFont="1" applyBorder="1"/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Border="1"/>
    <xf numFmtId="0" fontId="2" fillId="0" borderId="18" xfId="0" applyFont="1" applyFill="1" applyBorder="1" applyAlignment="1">
      <alignment horizontal="center" vertical="center"/>
    </xf>
    <xf numFmtId="0" fontId="0" fillId="20" borderId="34" xfId="0" applyFont="1" applyFill="1" applyBorder="1" applyAlignment="1">
      <alignment horizontal="center"/>
    </xf>
    <xf numFmtId="0" fontId="2" fillId="20" borderId="36" xfId="0" applyFont="1" applyFill="1" applyBorder="1" applyAlignment="1">
      <alignment horizontal="center"/>
    </xf>
    <xf numFmtId="0" fontId="0" fillId="20" borderId="16" xfId="0" applyFont="1" applyFill="1" applyBorder="1" applyAlignment="1">
      <alignment horizontal="center"/>
    </xf>
    <xf numFmtId="0" fontId="0" fillId="20" borderId="16" xfId="0" applyFont="1" applyFill="1" applyBorder="1"/>
    <xf numFmtId="0" fontId="2" fillId="20" borderId="32" xfId="0" applyFont="1" applyFill="1" applyBorder="1" applyAlignment="1">
      <alignment horizontal="center" vertical="center"/>
    </xf>
    <xf numFmtId="0" fontId="2" fillId="20" borderId="38" xfId="0" applyFont="1" applyFill="1" applyBorder="1" applyAlignment="1">
      <alignment horizontal="center" vertical="center"/>
    </xf>
    <xf numFmtId="0" fontId="2" fillId="20" borderId="10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9" borderId="0" xfId="0" applyFill="1" applyAlignment="1">
      <alignment vertical="center" wrapText="1"/>
    </xf>
    <xf numFmtId="0" fontId="0" fillId="9" borderId="0" xfId="0" applyFill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11" borderId="9" xfId="0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10" borderId="8" xfId="0" applyFont="1" applyFill="1" applyBorder="1" applyAlignment="1">
      <alignment horizontal="center" vertical="center" wrapText="1"/>
    </xf>
    <xf numFmtId="0" fontId="1" fillId="24" borderId="8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9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" fillId="7" borderId="0" xfId="0" applyFont="1" applyFill="1" applyAlignment="1">
      <alignment horizontal="center"/>
    </xf>
    <xf numFmtId="0" fontId="2" fillId="7" borderId="0" xfId="0" applyFont="1" applyFill="1" applyAlignment="1">
      <alignment horizontal="center" wrapText="1"/>
    </xf>
    <xf numFmtId="0" fontId="0" fillId="7" borderId="9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2" fillId="25" borderId="8" xfId="0" applyFont="1" applyFill="1" applyBorder="1" applyAlignment="1">
      <alignment horizontal="center" vertical="center" wrapText="1"/>
    </xf>
    <xf numFmtId="0" fontId="0" fillId="5" borderId="0" xfId="0" applyFill="1" applyAlignment="1">
      <alignment vertical="center" wrapText="1"/>
    </xf>
    <xf numFmtId="0" fontId="0" fillId="5" borderId="0" xfId="0" applyFill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15" borderId="0" xfId="0" applyFill="1" applyAlignment="1">
      <alignment horizontal="center" vertical="center" wrapText="1"/>
    </xf>
    <xf numFmtId="0" fontId="0" fillId="9" borderId="0" xfId="0" applyFill="1" applyAlignment="1">
      <alignment vertical="center"/>
    </xf>
    <xf numFmtId="0" fontId="2" fillId="9" borderId="0" xfId="0" applyFont="1" applyFill="1" applyAlignment="1">
      <alignment horizontal="center" vertical="center"/>
    </xf>
    <xf numFmtId="0" fontId="0" fillId="10" borderId="0" xfId="0" applyFont="1" applyFill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15" fillId="0" borderId="21" xfId="0" applyFont="1" applyBorder="1" applyAlignment="1">
      <alignment vertical="center" wrapText="1"/>
    </xf>
    <xf numFmtId="0" fontId="17" fillId="22" borderId="27" xfId="0" applyFont="1" applyFill="1" applyBorder="1" applyAlignment="1">
      <alignment vertical="center" wrapText="1"/>
    </xf>
    <xf numFmtId="0" fontId="17" fillId="22" borderId="29" xfId="0" applyFont="1" applyFill="1" applyBorder="1" applyAlignment="1">
      <alignment vertical="center" wrapText="1"/>
    </xf>
    <xf numFmtId="0" fontId="17" fillId="22" borderId="22" xfId="0" applyFont="1" applyFill="1" applyBorder="1" applyAlignment="1">
      <alignment horizontal="center" vertical="center" wrapText="1"/>
    </xf>
    <xf numFmtId="0" fontId="17" fillId="22" borderId="0" xfId="0" applyFont="1" applyFill="1" applyBorder="1" applyAlignment="1">
      <alignment horizontal="center" vertical="center" wrapText="1"/>
    </xf>
    <xf numFmtId="0" fontId="15" fillId="23" borderId="2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1" fontId="0" fillId="0" borderId="9" xfId="0" applyNumberForma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4" borderId="0" xfId="0" applyFill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18" fillId="0" borderId="0" xfId="0" applyFont="1"/>
    <xf numFmtId="0" fontId="1" fillId="2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0" fontId="0" fillId="12" borderId="31" xfId="0" applyFill="1" applyBorder="1" applyAlignment="1">
      <alignment horizontal="center" vertical="center" wrapText="1"/>
    </xf>
    <xf numFmtId="0" fontId="0" fillId="12" borderId="0" xfId="0" applyFill="1" applyBorder="1" applyAlignment="1">
      <alignment horizontal="center" vertical="center" wrapText="1"/>
    </xf>
    <xf numFmtId="0" fontId="3" fillId="13" borderId="15" xfId="0" applyFont="1" applyFill="1" applyBorder="1" applyAlignment="1">
      <alignment horizontal="center" vertical="center" wrapText="1"/>
    </xf>
    <xf numFmtId="0" fontId="3" fillId="13" borderId="15" xfId="0" applyFont="1" applyFill="1" applyBorder="1" applyAlignment="1">
      <alignment horizontal="center" vertical="center"/>
    </xf>
    <xf numFmtId="0" fontId="3" fillId="13" borderId="17" xfId="0" applyFont="1" applyFill="1" applyBorder="1" applyAlignment="1">
      <alignment horizontal="center" vertical="center" wrapText="1"/>
    </xf>
    <xf numFmtId="0" fontId="3" fillId="13" borderId="1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4" fillId="20" borderId="16" xfId="0" applyFont="1" applyFill="1" applyBorder="1" applyAlignment="1">
      <alignment horizontal="center" vertical="center" wrapText="1"/>
    </xf>
    <xf numFmtId="0" fontId="14" fillId="20" borderId="10" xfId="0" applyFont="1" applyFill="1" applyBorder="1" applyAlignment="1">
      <alignment horizontal="center" vertical="center" wrapText="1"/>
    </xf>
    <xf numFmtId="0" fontId="14" fillId="19" borderId="16" xfId="0" applyFont="1" applyFill="1" applyBorder="1" applyAlignment="1">
      <alignment horizontal="center" vertical="center" wrapText="1"/>
    </xf>
    <xf numFmtId="0" fontId="14" fillId="19" borderId="10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3" fillId="13" borderId="16" xfId="0" applyFont="1" applyFill="1" applyBorder="1" applyAlignment="1">
      <alignment horizontal="center" vertical="center" wrapText="1"/>
    </xf>
    <xf numFmtId="0" fontId="3" fillId="13" borderId="10" xfId="0" applyFont="1" applyFill="1" applyBorder="1" applyAlignment="1">
      <alignment horizontal="center" vertical="center" wrapText="1"/>
    </xf>
    <xf numFmtId="0" fontId="0" fillId="0" borderId="16" xfId="0" applyFont="1" applyBorder="1" applyAlignment="1">
      <alignment horizontal="center"/>
    </xf>
    <xf numFmtId="0" fontId="0" fillId="3" borderId="0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/>
    </xf>
    <xf numFmtId="0" fontId="3" fillId="13" borderId="34" xfId="0" applyFont="1" applyFill="1" applyBorder="1" applyAlignment="1">
      <alignment horizontal="center" vertical="center" wrapText="1"/>
    </xf>
    <xf numFmtId="0" fontId="3" fillId="13" borderId="32" xfId="0" applyFont="1" applyFill="1" applyBorder="1" applyAlignment="1">
      <alignment horizontal="center" vertical="center" wrapText="1"/>
    </xf>
    <xf numFmtId="0" fontId="2" fillId="18" borderId="16" xfId="0" applyFont="1" applyFill="1" applyBorder="1" applyAlignment="1">
      <alignment horizontal="left" vertical="center" wrapText="1"/>
    </xf>
    <xf numFmtId="0" fontId="2" fillId="18" borderId="10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left" vertical="center" wrapText="1"/>
    </xf>
    <xf numFmtId="0" fontId="0" fillId="0" borderId="8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2" fontId="0" fillId="0" borderId="14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right"/>
    </xf>
    <xf numFmtId="0" fontId="2" fillId="0" borderId="10" xfId="0" applyFont="1" applyFill="1" applyBorder="1" applyAlignment="1">
      <alignment horizontal="center"/>
    </xf>
    <xf numFmtId="1" fontId="0" fillId="0" borderId="9" xfId="0" applyNumberFormat="1" applyBorder="1" applyAlignment="1">
      <alignment horizontal="left" vertical="center"/>
    </xf>
    <xf numFmtId="1" fontId="0" fillId="0" borderId="1" xfId="0" applyNumberFormat="1" applyBorder="1" applyAlignment="1">
      <alignment horizontal="left" vertical="center"/>
    </xf>
    <xf numFmtId="0" fontId="0" fillId="0" borderId="11" xfId="0" applyFill="1" applyBorder="1" applyAlignment="1">
      <alignment horizontal="right"/>
    </xf>
    <xf numFmtId="0" fontId="0" fillId="0" borderId="11" xfId="0" applyFill="1" applyBorder="1" applyAlignment="1">
      <alignment horizontal="center"/>
    </xf>
    <xf numFmtId="0" fontId="2" fillId="18" borderId="6" xfId="0" applyFont="1" applyFill="1" applyBorder="1" applyAlignment="1">
      <alignment horizontal="center"/>
    </xf>
    <xf numFmtId="0" fontId="2" fillId="18" borderId="11" xfId="0" applyFont="1" applyFill="1" applyBorder="1" applyAlignment="1">
      <alignment horizontal="center"/>
    </xf>
    <xf numFmtId="0" fontId="2" fillId="18" borderId="4" xfId="0" applyFont="1" applyFill="1" applyBorder="1" applyAlignment="1">
      <alignment horizontal="center"/>
    </xf>
    <xf numFmtId="0" fontId="1" fillId="21" borderId="6" xfId="0" applyFont="1" applyFill="1" applyBorder="1" applyAlignment="1">
      <alignment horizontal="center"/>
    </xf>
    <xf numFmtId="0" fontId="1" fillId="21" borderId="11" xfId="0" applyFont="1" applyFill="1" applyBorder="1" applyAlignment="1">
      <alignment horizontal="center"/>
    </xf>
    <xf numFmtId="0" fontId="1" fillId="21" borderId="4" xfId="0" applyFont="1" applyFill="1" applyBorder="1" applyAlignment="1">
      <alignment horizontal="center"/>
    </xf>
    <xf numFmtId="0" fontId="2" fillId="20" borderId="16" xfId="0" applyFont="1" applyFill="1" applyBorder="1" applyAlignment="1">
      <alignment horizontal="left" vertical="center" wrapText="1"/>
    </xf>
    <xf numFmtId="0" fontId="2" fillId="20" borderId="10" xfId="0" applyFont="1" applyFill="1" applyBorder="1" applyAlignment="1">
      <alignment horizontal="left" vertical="center"/>
    </xf>
    <xf numFmtId="0" fontId="1" fillId="21" borderId="14" xfId="0" applyFont="1" applyFill="1" applyBorder="1" applyAlignment="1">
      <alignment horizontal="center" vertical="center"/>
    </xf>
    <xf numFmtId="0" fontId="1" fillId="21" borderId="16" xfId="0" applyFont="1" applyFill="1" applyBorder="1" applyAlignment="1">
      <alignment horizontal="center" vertical="center"/>
    </xf>
    <xf numFmtId="0" fontId="1" fillId="21" borderId="12" xfId="0" applyFont="1" applyFill="1" applyBorder="1" applyAlignment="1">
      <alignment horizontal="center" vertical="center"/>
    </xf>
    <xf numFmtId="0" fontId="1" fillId="21" borderId="3" xfId="0" applyFont="1" applyFill="1" applyBorder="1" applyAlignment="1">
      <alignment horizontal="center" vertical="center"/>
    </xf>
    <xf numFmtId="0" fontId="1" fillId="21" borderId="10" xfId="0" applyFont="1" applyFill="1" applyBorder="1" applyAlignment="1">
      <alignment horizontal="center" vertical="center"/>
    </xf>
    <xf numFmtId="0" fontId="1" fillId="21" borderId="1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7" fillId="22" borderId="27" xfId="0" applyFont="1" applyFill="1" applyBorder="1" applyAlignment="1">
      <alignment horizontal="left" vertical="center" wrapText="1"/>
    </xf>
    <xf numFmtId="0" fontId="17" fillId="22" borderId="22" xfId="0" applyFont="1" applyFill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17" fillId="22" borderId="30" xfId="0" applyFont="1" applyFill="1" applyBorder="1" applyAlignment="1">
      <alignment horizontal="left" vertical="center" wrapText="1"/>
    </xf>
    <xf numFmtId="0" fontId="17" fillId="22" borderId="24" xfId="0" applyFont="1" applyFill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17" fillId="22" borderId="20" xfId="0" applyFont="1" applyFill="1" applyBorder="1" applyAlignment="1">
      <alignment horizontal="center" vertical="center" wrapText="1"/>
    </xf>
    <xf numFmtId="0" fontId="17" fillId="22" borderId="23" xfId="0" applyFont="1" applyFill="1" applyBorder="1" applyAlignment="1">
      <alignment horizontal="center" vertical="center" wrapText="1"/>
    </xf>
    <xf numFmtId="0" fontId="17" fillId="22" borderId="21" xfId="0" applyFont="1" applyFill="1" applyBorder="1" applyAlignment="1">
      <alignment horizontal="center" vertical="center" wrapText="1"/>
    </xf>
    <xf numFmtId="0" fontId="17" fillId="22" borderId="25" xfId="0" applyFont="1" applyFill="1" applyBorder="1" applyAlignment="1">
      <alignment horizontal="center" vertical="center" wrapText="1"/>
    </xf>
    <xf numFmtId="0" fontId="17" fillId="22" borderId="26" xfId="0" applyFont="1" applyFill="1" applyBorder="1" applyAlignment="1">
      <alignment horizontal="center" vertical="center" wrapText="1"/>
    </xf>
    <xf numFmtId="1" fontId="0" fillId="11" borderId="8" xfId="0" applyNumberFormat="1" applyFill="1" applyBorder="1" applyAlignment="1">
      <alignment horizontal="center" vertical="center" wrapText="1"/>
    </xf>
    <xf numFmtId="0" fontId="2" fillId="10" borderId="9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5" borderId="0" xfId="0" applyFont="1" applyFill="1" applyAlignment="1">
      <alignment horizontal="center" vertical="center"/>
    </xf>
    <xf numFmtId="1" fontId="0" fillId="7" borderId="8" xfId="0" applyNumberFormat="1" applyFill="1" applyBorder="1" applyAlignment="1">
      <alignment horizontal="center" vertical="center" wrapText="1"/>
    </xf>
    <xf numFmtId="0" fontId="2" fillId="25" borderId="9" xfId="0" applyFont="1" applyFill="1" applyBorder="1" applyAlignment="1">
      <alignment horizontal="center" vertical="center"/>
    </xf>
    <xf numFmtId="0" fontId="2" fillId="25" borderId="2" xfId="0" applyFont="1" applyFill="1" applyBorder="1" applyAlignment="1">
      <alignment horizontal="center" vertical="center" wrapText="1"/>
    </xf>
    <xf numFmtId="14" fontId="0" fillId="3" borderId="6" xfId="0" applyNumberFormat="1" applyFill="1" applyBorder="1" applyAlignment="1">
      <alignment horizontal="center" vertical="center"/>
    </xf>
    <xf numFmtId="14" fontId="0" fillId="3" borderId="11" xfId="0" applyNumberFormat="1" applyFill="1" applyBorder="1" applyAlignment="1">
      <alignment horizontal="center" vertical="center"/>
    </xf>
    <xf numFmtId="14" fontId="0" fillId="3" borderId="4" xfId="0" applyNumberForma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4" borderId="6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92CDDC"/>
      <color rgb="FF70BDD3"/>
      <color rgb="FF3084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1B881-9F90-684C-9AC6-B5BE09E8CE1A}">
  <dimension ref="B3:F81"/>
  <sheetViews>
    <sheetView showGridLines="0" tabSelected="1" topLeftCell="A2" zoomScale="94" workbookViewId="0">
      <selection activeCell="H7" sqref="H7"/>
    </sheetView>
  </sheetViews>
  <sheetFormatPr baseColWidth="10" defaultColWidth="11" defaultRowHeight="16" x14ac:dyDescent="0.2"/>
  <cols>
    <col min="2" max="2" width="43.83203125" bestFit="1" customWidth="1"/>
    <col min="3" max="3" width="20.6640625" style="30" bestFit="1" customWidth="1"/>
    <col min="4" max="4" width="55.5" bestFit="1" customWidth="1"/>
    <col min="5" max="5" width="13.83203125" bestFit="1" customWidth="1"/>
    <col min="6" max="6" width="44.33203125" style="88" hidden="1" customWidth="1"/>
  </cols>
  <sheetData>
    <row r="3" spans="2:6" x14ac:dyDescent="0.2">
      <c r="B3" s="234" t="s">
        <v>223</v>
      </c>
      <c r="C3" s="234"/>
      <c r="D3" s="234"/>
      <c r="E3" s="234"/>
      <c r="F3" s="94"/>
    </row>
    <row r="4" spans="2:6" x14ac:dyDescent="0.2">
      <c r="B4" s="234"/>
      <c r="C4" s="234"/>
      <c r="D4" s="234"/>
      <c r="E4" s="234"/>
      <c r="F4" s="94"/>
    </row>
    <row r="5" spans="2:6" x14ac:dyDescent="0.2">
      <c r="B5" s="62" t="s">
        <v>76</v>
      </c>
      <c r="C5" s="62" t="s">
        <v>224</v>
      </c>
      <c r="D5" s="62" t="s">
        <v>225</v>
      </c>
      <c r="E5" s="62" t="s">
        <v>99</v>
      </c>
      <c r="F5" s="63" t="s">
        <v>226</v>
      </c>
    </row>
    <row r="6" spans="2:6" ht="49.5" customHeight="1" x14ac:dyDescent="0.2">
      <c r="B6" s="22" t="s">
        <v>391</v>
      </c>
      <c r="C6" s="64">
        <v>1</v>
      </c>
      <c r="D6" s="20" t="s">
        <v>85</v>
      </c>
      <c r="E6" s="65" t="s">
        <v>392</v>
      </c>
      <c r="F6" s="66"/>
    </row>
    <row r="7" spans="2:6" ht="50" customHeight="1" x14ac:dyDescent="0.2">
      <c r="B7" s="67" t="s">
        <v>393</v>
      </c>
      <c r="C7" s="68" t="s">
        <v>400</v>
      </c>
      <c r="D7" s="202" t="s">
        <v>85</v>
      </c>
      <c r="E7" s="69" t="s">
        <v>394</v>
      </c>
      <c r="F7" s="70"/>
    </row>
    <row r="8" spans="2:6" s="61" customFormat="1" ht="50" customHeight="1" x14ac:dyDescent="0.2">
      <c r="B8" s="191" t="s">
        <v>231</v>
      </c>
      <c r="C8" s="177" t="s">
        <v>400</v>
      </c>
      <c r="D8" s="178" t="s">
        <v>85</v>
      </c>
      <c r="E8" s="71" t="s">
        <v>232</v>
      </c>
      <c r="F8" s="72" t="s">
        <v>233</v>
      </c>
    </row>
    <row r="9" spans="2:6" ht="50" hidden="1" customHeight="1" x14ac:dyDescent="0.2">
      <c r="B9" s="73" t="s">
        <v>231</v>
      </c>
      <c r="C9" s="68" t="s">
        <v>228</v>
      </c>
      <c r="D9" s="202" t="s">
        <v>230</v>
      </c>
      <c r="E9" s="69" t="s">
        <v>232</v>
      </c>
      <c r="F9" s="70" t="s">
        <v>233</v>
      </c>
    </row>
    <row r="10" spans="2:6" ht="50" hidden="1" customHeight="1" x14ac:dyDescent="0.2">
      <c r="B10" s="22" t="s">
        <v>234</v>
      </c>
      <c r="C10" s="20" t="s">
        <v>228</v>
      </c>
      <c r="D10" s="21" t="s">
        <v>230</v>
      </c>
      <c r="E10" s="65" t="s">
        <v>232</v>
      </c>
      <c r="F10" s="66" t="s">
        <v>235</v>
      </c>
    </row>
    <row r="11" spans="2:6" ht="50" customHeight="1" x14ac:dyDescent="0.2">
      <c r="B11" s="73" t="s">
        <v>236</v>
      </c>
      <c r="C11" s="74">
        <v>1</v>
      </c>
      <c r="D11" s="202" t="s">
        <v>85</v>
      </c>
      <c r="E11" s="69" t="s">
        <v>266</v>
      </c>
      <c r="F11" s="70" t="s">
        <v>237</v>
      </c>
    </row>
    <row r="12" spans="2:6" ht="50" customHeight="1" x14ac:dyDescent="0.2">
      <c r="B12" s="22" t="s">
        <v>238</v>
      </c>
      <c r="C12" s="20" t="s">
        <v>400</v>
      </c>
      <c r="D12" s="21" t="s">
        <v>85</v>
      </c>
      <c r="E12" s="65" t="s">
        <v>232</v>
      </c>
      <c r="F12" s="66" t="s">
        <v>239</v>
      </c>
    </row>
    <row r="13" spans="2:6" ht="50" customHeight="1" x14ac:dyDescent="0.2">
      <c r="B13" s="73" t="s">
        <v>240</v>
      </c>
      <c r="C13" s="68" t="s">
        <v>400</v>
      </c>
      <c r="D13" s="202" t="s">
        <v>85</v>
      </c>
      <c r="E13" s="69" t="s">
        <v>232</v>
      </c>
      <c r="F13" s="70" t="s">
        <v>241</v>
      </c>
    </row>
    <row r="14" spans="2:6" ht="50" customHeight="1" x14ac:dyDescent="0.2">
      <c r="B14" s="22" t="s">
        <v>242</v>
      </c>
      <c r="C14" s="20" t="s">
        <v>400</v>
      </c>
      <c r="D14" s="21" t="s">
        <v>85</v>
      </c>
      <c r="E14" s="65" t="s">
        <v>232</v>
      </c>
      <c r="F14" s="66" t="s">
        <v>243</v>
      </c>
    </row>
    <row r="15" spans="2:6" ht="50" customHeight="1" x14ac:dyDescent="0.2">
      <c r="B15" s="73" t="s">
        <v>244</v>
      </c>
      <c r="C15" s="68" t="s">
        <v>400</v>
      </c>
      <c r="D15" s="202" t="s">
        <v>85</v>
      </c>
      <c r="E15" s="69" t="s">
        <v>232</v>
      </c>
      <c r="F15" s="70" t="s">
        <v>245</v>
      </c>
    </row>
    <row r="18" spans="2:6" x14ac:dyDescent="0.2">
      <c r="B18" s="235" t="s">
        <v>246</v>
      </c>
      <c r="C18" s="235"/>
      <c r="D18" s="235"/>
      <c r="E18" s="235"/>
      <c r="F18" s="95"/>
    </row>
    <row r="19" spans="2:6" x14ac:dyDescent="0.2">
      <c r="B19" s="235"/>
      <c r="C19" s="235"/>
      <c r="D19" s="235"/>
      <c r="E19" s="235"/>
      <c r="F19" s="95"/>
    </row>
    <row r="20" spans="2:6" x14ac:dyDescent="0.2">
      <c r="B20" s="31" t="s">
        <v>76</v>
      </c>
      <c r="C20" s="31"/>
      <c r="D20" s="31" t="s">
        <v>225</v>
      </c>
      <c r="E20" s="31" t="s">
        <v>99</v>
      </c>
      <c r="F20" s="75" t="s">
        <v>226</v>
      </c>
    </row>
    <row r="21" spans="2:6" s="22" customFormat="1" ht="50" customHeight="1" x14ac:dyDescent="0.2">
      <c r="B21" s="19" t="s">
        <v>397</v>
      </c>
      <c r="C21" s="20" t="s">
        <v>85</v>
      </c>
      <c r="D21" s="19" t="s">
        <v>398</v>
      </c>
      <c r="E21" s="65" t="s">
        <v>399</v>
      </c>
      <c r="F21" s="77" t="s">
        <v>247</v>
      </c>
    </row>
    <row r="22" spans="2:6" s="22" customFormat="1" ht="50" customHeight="1" x14ac:dyDescent="0.2">
      <c r="B22" s="78" t="s">
        <v>397</v>
      </c>
      <c r="C22" s="79" t="s">
        <v>85</v>
      </c>
      <c r="D22" s="78" t="s">
        <v>398</v>
      </c>
      <c r="E22" s="205" t="s">
        <v>399</v>
      </c>
      <c r="F22" s="82" t="s">
        <v>247</v>
      </c>
    </row>
    <row r="23" spans="2:6" s="22" customFormat="1" ht="50" customHeight="1" x14ac:dyDescent="0.2">
      <c r="B23" s="19" t="s">
        <v>395</v>
      </c>
      <c r="C23" s="20" t="s">
        <v>400</v>
      </c>
      <c r="D23" s="19" t="s">
        <v>396</v>
      </c>
      <c r="E23" s="76" t="s">
        <v>394</v>
      </c>
      <c r="F23" s="77" t="s">
        <v>247</v>
      </c>
    </row>
    <row r="24" spans="2:6" s="22" customFormat="1" ht="50" hidden="1" customHeight="1" x14ac:dyDescent="0.2">
      <c r="B24" s="78" t="s">
        <v>107</v>
      </c>
      <c r="C24" s="79" t="s">
        <v>85</v>
      </c>
      <c r="D24" s="80" t="s">
        <v>286</v>
      </c>
      <c r="E24" s="81" t="s">
        <v>101</v>
      </c>
      <c r="F24" s="82" t="s">
        <v>247</v>
      </c>
    </row>
    <row r="25" spans="2:6" s="22" customFormat="1" ht="50" hidden="1" customHeight="1" x14ac:dyDescent="0.2">
      <c r="B25" s="19" t="s">
        <v>109</v>
      </c>
      <c r="C25" s="20" t="s">
        <v>85</v>
      </c>
      <c r="D25" s="22" t="s">
        <v>85</v>
      </c>
      <c r="E25" s="76" t="s">
        <v>101</v>
      </c>
      <c r="F25" s="77" t="s">
        <v>247</v>
      </c>
    </row>
    <row r="26" spans="2:6" s="22" customFormat="1" ht="50" hidden="1" customHeight="1" x14ac:dyDescent="0.2">
      <c r="B26" s="78" t="s">
        <v>110</v>
      </c>
      <c r="C26" s="79" t="s">
        <v>85</v>
      </c>
      <c r="D26" s="80" t="s">
        <v>286</v>
      </c>
      <c r="E26" s="81" t="s">
        <v>101</v>
      </c>
      <c r="F26" s="82" t="s">
        <v>247</v>
      </c>
    </row>
    <row r="27" spans="2:6" s="22" customFormat="1" ht="50" hidden="1" customHeight="1" x14ac:dyDescent="0.2">
      <c r="B27" s="19" t="s">
        <v>113</v>
      </c>
      <c r="C27" s="20" t="s">
        <v>85</v>
      </c>
      <c r="D27" s="19" t="s">
        <v>248</v>
      </c>
      <c r="E27" s="65" t="s">
        <v>114</v>
      </c>
      <c r="F27" s="66" t="s">
        <v>247</v>
      </c>
    </row>
    <row r="28" spans="2:6" s="22" customFormat="1" ht="50" hidden="1" customHeight="1" x14ac:dyDescent="0.2">
      <c r="B28" s="78" t="s">
        <v>115</v>
      </c>
      <c r="C28" s="79" t="s">
        <v>85</v>
      </c>
      <c r="D28" s="80" t="s">
        <v>85</v>
      </c>
      <c r="E28" s="81" t="s">
        <v>101</v>
      </c>
      <c r="F28" s="82" t="s">
        <v>247</v>
      </c>
    </row>
    <row r="29" spans="2:6" s="22" customFormat="1" ht="50" hidden="1" customHeight="1" x14ac:dyDescent="0.2">
      <c r="B29" s="19" t="s">
        <v>79</v>
      </c>
      <c r="C29" s="20" t="s">
        <v>85</v>
      </c>
      <c r="D29" s="22" t="s">
        <v>85</v>
      </c>
      <c r="E29" s="76" t="s">
        <v>101</v>
      </c>
      <c r="F29" s="77" t="s">
        <v>249</v>
      </c>
    </row>
    <row r="30" spans="2:6" s="22" customFormat="1" ht="50" hidden="1" customHeight="1" x14ac:dyDescent="0.2">
      <c r="B30" s="83" t="s">
        <v>80</v>
      </c>
      <c r="C30" s="84" t="s">
        <v>85</v>
      </c>
      <c r="D30" s="85" t="s">
        <v>286</v>
      </c>
      <c r="E30" s="86" t="s">
        <v>101</v>
      </c>
      <c r="F30" s="87" t="s">
        <v>249</v>
      </c>
    </row>
    <row r="31" spans="2:6" s="22" customFormat="1" ht="50" hidden="1" customHeight="1" x14ac:dyDescent="0.2">
      <c r="B31" s="19" t="s">
        <v>250</v>
      </c>
      <c r="C31" s="20" t="s">
        <v>85</v>
      </c>
      <c r="D31" s="22" t="s">
        <v>85</v>
      </c>
      <c r="E31" s="76" t="s">
        <v>101</v>
      </c>
      <c r="F31" s="77" t="s">
        <v>249</v>
      </c>
    </row>
    <row r="32" spans="2:6" s="22" customFormat="1" ht="50" hidden="1" customHeight="1" x14ac:dyDescent="0.2">
      <c r="B32" s="83" t="s">
        <v>86</v>
      </c>
      <c r="C32" s="84" t="s">
        <v>85</v>
      </c>
      <c r="D32" s="85" t="s">
        <v>286</v>
      </c>
      <c r="E32" s="86" t="s">
        <v>101</v>
      </c>
      <c r="F32" s="87" t="s">
        <v>249</v>
      </c>
    </row>
    <row r="33" spans="2:6" s="22" customFormat="1" ht="50" hidden="1" customHeight="1" x14ac:dyDescent="0.2">
      <c r="B33" s="19" t="s">
        <v>89</v>
      </c>
      <c r="C33" s="20" t="s">
        <v>85</v>
      </c>
      <c r="D33" s="22" t="s">
        <v>85</v>
      </c>
      <c r="E33" s="76" t="s">
        <v>101</v>
      </c>
      <c r="F33" s="77" t="s">
        <v>249</v>
      </c>
    </row>
    <row r="34" spans="2:6" s="22" customFormat="1" ht="50" hidden="1" customHeight="1" x14ac:dyDescent="0.2">
      <c r="B34" s="83" t="s">
        <v>90</v>
      </c>
      <c r="C34" s="84" t="s">
        <v>85</v>
      </c>
      <c r="D34" s="85" t="s">
        <v>286</v>
      </c>
      <c r="E34" s="86" t="s">
        <v>101</v>
      </c>
      <c r="F34" s="87" t="s">
        <v>249</v>
      </c>
    </row>
    <row r="35" spans="2:6" s="22" customFormat="1" ht="50" hidden="1" customHeight="1" x14ac:dyDescent="0.2">
      <c r="B35" s="19" t="s">
        <v>94</v>
      </c>
      <c r="C35" s="20" t="s">
        <v>85</v>
      </c>
      <c r="D35" s="22" t="s">
        <v>85</v>
      </c>
      <c r="E35" s="65" t="s">
        <v>114</v>
      </c>
      <c r="F35" s="77" t="s">
        <v>249</v>
      </c>
    </row>
    <row r="36" spans="2:6" s="22" customFormat="1" ht="50" hidden="1" customHeight="1" x14ac:dyDescent="0.2">
      <c r="B36" s="83" t="s">
        <v>96</v>
      </c>
      <c r="C36" s="84" t="s">
        <v>85</v>
      </c>
      <c r="D36" s="85" t="s">
        <v>85</v>
      </c>
      <c r="E36" s="86" t="s">
        <v>101</v>
      </c>
      <c r="F36" s="87" t="s">
        <v>249</v>
      </c>
    </row>
    <row r="37" spans="2:6" hidden="1" x14ac:dyDescent="0.2">
      <c r="B37" s="29"/>
    </row>
    <row r="38" spans="2:6" hidden="1" x14ac:dyDescent="0.2">
      <c r="B38" s="29"/>
    </row>
    <row r="39" spans="2:6" hidden="1" x14ac:dyDescent="0.2">
      <c r="B39" s="233" t="s">
        <v>251</v>
      </c>
      <c r="C39" s="233"/>
      <c r="D39" s="233"/>
      <c r="E39" s="233"/>
      <c r="F39" s="233"/>
    </row>
    <row r="40" spans="2:6" hidden="1" x14ac:dyDescent="0.2">
      <c r="B40" s="233"/>
      <c r="C40" s="233"/>
      <c r="D40" s="233"/>
      <c r="E40" s="233"/>
      <c r="F40" s="233"/>
    </row>
    <row r="41" spans="2:6" hidden="1" x14ac:dyDescent="0.2">
      <c r="B41" s="89" t="s">
        <v>76</v>
      </c>
      <c r="C41" s="89"/>
      <c r="D41" s="89" t="s">
        <v>225</v>
      </c>
      <c r="E41" s="89" t="s">
        <v>99</v>
      </c>
      <c r="F41" s="90" t="s">
        <v>226</v>
      </c>
    </row>
    <row r="42" spans="2:6" s="22" customFormat="1" ht="50" hidden="1" customHeight="1" x14ac:dyDescent="0.2">
      <c r="B42" s="19" t="s">
        <v>252</v>
      </c>
      <c r="C42" s="20" t="s">
        <v>85</v>
      </c>
      <c r="D42" s="22" t="s">
        <v>85</v>
      </c>
      <c r="E42" s="65" t="s">
        <v>253</v>
      </c>
      <c r="F42" s="77" t="s">
        <v>254</v>
      </c>
    </row>
    <row r="43" spans="2:6" s="22" customFormat="1" ht="9" customHeight="1" x14ac:dyDescent="0.2">
      <c r="B43" s="179"/>
      <c r="C43" s="180"/>
      <c r="D43" s="203"/>
      <c r="E43" s="204"/>
      <c r="F43" s="91"/>
    </row>
    <row r="44" spans="2:6" x14ac:dyDescent="0.2">
      <c r="B44" s="29"/>
    </row>
    <row r="45" spans="2:6" x14ac:dyDescent="0.2">
      <c r="B45" s="29"/>
    </row>
    <row r="46" spans="2:6" x14ac:dyDescent="0.2">
      <c r="B46" s="29"/>
    </row>
    <row r="47" spans="2:6" x14ac:dyDescent="0.2">
      <c r="B47" s="29"/>
    </row>
    <row r="48" spans="2:6" x14ac:dyDescent="0.2">
      <c r="B48" s="29"/>
    </row>
    <row r="49" spans="2:2" x14ac:dyDescent="0.2">
      <c r="B49" s="29"/>
    </row>
    <row r="50" spans="2:2" x14ac:dyDescent="0.2">
      <c r="B50" s="29"/>
    </row>
    <row r="51" spans="2:2" x14ac:dyDescent="0.2">
      <c r="B51" s="29"/>
    </row>
    <row r="52" spans="2:2" x14ac:dyDescent="0.2">
      <c r="B52" s="29"/>
    </row>
    <row r="53" spans="2:2" x14ac:dyDescent="0.2">
      <c r="B53" s="29"/>
    </row>
    <row r="54" spans="2:2" x14ac:dyDescent="0.2">
      <c r="B54" s="29"/>
    </row>
    <row r="55" spans="2:2" x14ac:dyDescent="0.2">
      <c r="B55" s="29"/>
    </row>
    <row r="56" spans="2:2" x14ac:dyDescent="0.2">
      <c r="B56" s="29"/>
    </row>
    <row r="57" spans="2:2" x14ac:dyDescent="0.2">
      <c r="B57" s="29"/>
    </row>
    <row r="58" spans="2:2" x14ac:dyDescent="0.2">
      <c r="B58" s="29"/>
    </row>
    <row r="59" spans="2:2" x14ac:dyDescent="0.2">
      <c r="B59" s="29"/>
    </row>
    <row r="60" spans="2:2" x14ac:dyDescent="0.2">
      <c r="B60" s="29"/>
    </row>
    <row r="61" spans="2:2" x14ac:dyDescent="0.2">
      <c r="B61" s="29"/>
    </row>
    <row r="62" spans="2:2" x14ac:dyDescent="0.2">
      <c r="B62" s="29"/>
    </row>
    <row r="63" spans="2:2" x14ac:dyDescent="0.2">
      <c r="B63" s="29"/>
    </row>
    <row r="64" spans="2:2" x14ac:dyDescent="0.2">
      <c r="B64" s="29"/>
    </row>
    <row r="65" spans="2:2" x14ac:dyDescent="0.2">
      <c r="B65" s="29"/>
    </row>
    <row r="66" spans="2:2" x14ac:dyDescent="0.2">
      <c r="B66" s="29"/>
    </row>
    <row r="67" spans="2:2" x14ac:dyDescent="0.2">
      <c r="B67" s="29"/>
    </row>
    <row r="68" spans="2:2" x14ac:dyDescent="0.2">
      <c r="B68" s="29"/>
    </row>
    <row r="69" spans="2:2" x14ac:dyDescent="0.2">
      <c r="B69" s="29"/>
    </row>
    <row r="70" spans="2:2" x14ac:dyDescent="0.2">
      <c r="B70" s="29"/>
    </row>
    <row r="71" spans="2:2" x14ac:dyDescent="0.2">
      <c r="B71" s="29"/>
    </row>
    <row r="72" spans="2:2" x14ac:dyDescent="0.2">
      <c r="B72" s="29"/>
    </row>
    <row r="73" spans="2:2" x14ac:dyDescent="0.2">
      <c r="B73" s="29"/>
    </row>
    <row r="74" spans="2:2" x14ac:dyDescent="0.2">
      <c r="B74" s="29"/>
    </row>
    <row r="75" spans="2:2" x14ac:dyDescent="0.2">
      <c r="B75" s="29"/>
    </row>
    <row r="76" spans="2:2" x14ac:dyDescent="0.2">
      <c r="B76" s="29"/>
    </row>
    <row r="77" spans="2:2" x14ac:dyDescent="0.2">
      <c r="B77" s="29"/>
    </row>
    <row r="78" spans="2:2" x14ac:dyDescent="0.2">
      <c r="B78" s="29"/>
    </row>
    <row r="79" spans="2:2" x14ac:dyDescent="0.2">
      <c r="B79" s="29"/>
    </row>
    <row r="80" spans="2:2" x14ac:dyDescent="0.2">
      <c r="B80" s="29"/>
    </row>
    <row r="81" spans="2:2" x14ac:dyDescent="0.2">
      <c r="B81" s="29"/>
    </row>
  </sheetData>
  <mergeCells count="3">
    <mergeCell ref="B39:F40"/>
    <mergeCell ref="B3:E4"/>
    <mergeCell ref="B18:E1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69275-1CEE-464A-A6DC-486F23B6E6F3}">
  <dimension ref="B2:F60"/>
  <sheetViews>
    <sheetView showGridLines="0" zoomScale="86" zoomScaleNormal="86" workbookViewId="0">
      <selection activeCell="B20" sqref="B20"/>
    </sheetView>
  </sheetViews>
  <sheetFormatPr baseColWidth="10" defaultColWidth="11" defaultRowHeight="16" x14ac:dyDescent="0.2"/>
  <cols>
    <col min="2" max="2" width="46.5" customWidth="1"/>
    <col min="3" max="3" width="13.5" style="30" bestFit="1" customWidth="1"/>
    <col min="4" max="4" width="35.83203125" style="100" customWidth="1"/>
    <col min="5" max="5" width="35.83203125" style="29" customWidth="1"/>
    <col min="6" max="6" width="21" bestFit="1" customWidth="1"/>
  </cols>
  <sheetData>
    <row r="2" spans="2:6" x14ac:dyDescent="0.2">
      <c r="B2" s="320" t="s">
        <v>75</v>
      </c>
      <c r="C2" s="320"/>
      <c r="D2" s="320"/>
      <c r="E2" s="320"/>
    </row>
    <row r="3" spans="2:6" x14ac:dyDescent="0.2">
      <c r="B3" s="320"/>
      <c r="C3" s="320"/>
      <c r="D3" s="320"/>
      <c r="E3" s="320"/>
    </row>
    <row r="4" spans="2:6" ht="17" x14ac:dyDescent="0.2">
      <c r="B4" s="18" t="s">
        <v>276</v>
      </c>
      <c r="C4" s="18" t="s">
        <v>76</v>
      </c>
      <c r="D4" s="97" t="s">
        <v>77</v>
      </c>
      <c r="E4" s="97" t="s">
        <v>78</v>
      </c>
    </row>
    <row r="5" spans="2:6" s="22" customFormat="1" ht="35" customHeight="1" x14ac:dyDescent="0.2">
      <c r="B5" s="19" t="s">
        <v>79</v>
      </c>
      <c r="C5" s="20">
        <v>10</v>
      </c>
      <c r="D5" s="21"/>
      <c r="E5" s="19"/>
      <c r="F5" s="19"/>
    </row>
    <row r="6" spans="2:6" s="22" customFormat="1" ht="35" customHeight="1" x14ac:dyDescent="0.2">
      <c r="B6" s="23" t="s">
        <v>80</v>
      </c>
      <c r="C6" s="24" t="s">
        <v>81</v>
      </c>
      <c r="D6" s="98" t="s">
        <v>277</v>
      </c>
      <c r="E6" s="98" t="s">
        <v>280</v>
      </c>
      <c r="F6" s="19"/>
    </row>
    <row r="7" spans="2:6" s="22" customFormat="1" ht="35" customHeight="1" x14ac:dyDescent="0.2">
      <c r="B7" s="19" t="s">
        <v>82</v>
      </c>
      <c r="C7" s="25" t="s">
        <v>83</v>
      </c>
      <c r="D7" s="21" t="s">
        <v>277</v>
      </c>
      <c r="E7" s="21" t="s">
        <v>281</v>
      </c>
      <c r="F7" s="19"/>
    </row>
    <row r="8" spans="2:6" s="22" customFormat="1" ht="35" customHeight="1" x14ac:dyDescent="0.2">
      <c r="B8" s="23" t="s">
        <v>84</v>
      </c>
      <c r="C8" s="26">
        <v>1</v>
      </c>
      <c r="D8" s="98"/>
      <c r="E8" s="99" t="s">
        <v>85</v>
      </c>
      <c r="F8" s="19"/>
    </row>
    <row r="9" spans="2:6" s="22" customFormat="1" ht="35" customHeight="1" x14ac:dyDescent="0.2">
      <c r="B9" s="19" t="s">
        <v>86</v>
      </c>
      <c r="C9" s="25" t="s">
        <v>87</v>
      </c>
      <c r="D9" s="21" t="s">
        <v>278</v>
      </c>
      <c r="E9" s="21" t="s">
        <v>282</v>
      </c>
      <c r="F9" s="19"/>
    </row>
    <row r="10" spans="2:6" s="22" customFormat="1" ht="35" customHeight="1" x14ac:dyDescent="0.2">
      <c r="B10" s="23" t="s">
        <v>88</v>
      </c>
      <c r="C10" s="27" t="s">
        <v>87</v>
      </c>
      <c r="D10" s="98" t="s">
        <v>278</v>
      </c>
      <c r="E10" s="98" t="s">
        <v>283</v>
      </c>
    </row>
    <row r="11" spans="2:6" s="22" customFormat="1" ht="35" customHeight="1" x14ac:dyDescent="0.2">
      <c r="B11" s="19" t="s">
        <v>89</v>
      </c>
      <c r="C11" s="20">
        <v>2</v>
      </c>
      <c r="D11" s="21" t="s">
        <v>85</v>
      </c>
      <c r="E11" s="21" t="s">
        <v>85</v>
      </c>
    </row>
    <row r="12" spans="2:6" s="22" customFormat="1" ht="35" customHeight="1" x14ac:dyDescent="0.2">
      <c r="B12" s="23" t="s">
        <v>90</v>
      </c>
      <c r="C12" s="27" t="s">
        <v>91</v>
      </c>
      <c r="D12" s="98" t="s">
        <v>279</v>
      </c>
      <c r="E12" s="98" t="s">
        <v>284</v>
      </c>
    </row>
    <row r="13" spans="2:6" s="22" customFormat="1" ht="35" customHeight="1" x14ac:dyDescent="0.2">
      <c r="B13" s="19" t="s">
        <v>92</v>
      </c>
      <c r="C13" s="20" t="s">
        <v>93</v>
      </c>
      <c r="D13" s="21" t="s">
        <v>279</v>
      </c>
      <c r="E13" s="21" t="s">
        <v>285</v>
      </c>
    </row>
    <row r="14" spans="2:6" s="22" customFormat="1" ht="35" customHeight="1" x14ac:dyDescent="0.2">
      <c r="B14" s="23" t="s">
        <v>94</v>
      </c>
      <c r="C14" s="28">
        <v>4</v>
      </c>
      <c r="D14" s="98" t="s">
        <v>95</v>
      </c>
      <c r="E14" s="98"/>
    </row>
    <row r="15" spans="2:6" s="22" customFormat="1" ht="35" customHeight="1" x14ac:dyDescent="0.2">
      <c r="B15" s="19" t="s">
        <v>96</v>
      </c>
      <c r="C15" s="20" t="s">
        <v>34</v>
      </c>
      <c r="D15" s="19"/>
      <c r="E15" s="19" t="s">
        <v>85</v>
      </c>
    </row>
    <row r="16" spans="2:6" x14ac:dyDescent="0.2">
      <c r="B16" s="29"/>
    </row>
    <row r="17" spans="2:2" x14ac:dyDescent="0.2">
      <c r="B17" s="29"/>
    </row>
    <row r="18" spans="2:2" x14ac:dyDescent="0.2">
      <c r="B18" s="29"/>
    </row>
    <row r="19" spans="2:2" x14ac:dyDescent="0.2">
      <c r="B19" s="29"/>
    </row>
    <row r="20" spans="2:2" x14ac:dyDescent="0.2">
      <c r="B20" s="29"/>
    </row>
    <row r="21" spans="2:2" x14ac:dyDescent="0.2">
      <c r="B21" s="29"/>
    </row>
    <row r="22" spans="2:2" x14ac:dyDescent="0.2">
      <c r="B22" s="29"/>
    </row>
    <row r="23" spans="2:2" x14ac:dyDescent="0.2">
      <c r="B23" s="29"/>
    </row>
    <row r="24" spans="2:2" x14ac:dyDescent="0.2">
      <c r="B24" s="29"/>
    </row>
    <row r="25" spans="2:2" x14ac:dyDescent="0.2">
      <c r="B25" s="29"/>
    </row>
    <row r="26" spans="2:2" x14ac:dyDescent="0.2">
      <c r="B26" s="29"/>
    </row>
    <row r="27" spans="2:2" x14ac:dyDescent="0.2">
      <c r="B27" s="29"/>
    </row>
    <row r="28" spans="2:2" x14ac:dyDescent="0.2">
      <c r="B28" s="29"/>
    </row>
    <row r="29" spans="2:2" x14ac:dyDescent="0.2">
      <c r="B29" s="29"/>
    </row>
    <row r="30" spans="2:2" x14ac:dyDescent="0.2">
      <c r="B30" s="29"/>
    </row>
    <row r="31" spans="2:2" x14ac:dyDescent="0.2">
      <c r="B31" s="29"/>
    </row>
    <row r="32" spans="2:2" x14ac:dyDescent="0.2">
      <c r="B32" s="29"/>
    </row>
    <row r="33" spans="2:2" x14ac:dyDescent="0.2">
      <c r="B33" s="29"/>
    </row>
    <row r="34" spans="2:2" x14ac:dyDescent="0.2">
      <c r="B34" s="29"/>
    </row>
    <row r="35" spans="2:2" x14ac:dyDescent="0.2">
      <c r="B35" s="29"/>
    </row>
    <row r="36" spans="2:2" x14ac:dyDescent="0.2">
      <c r="B36" s="29"/>
    </row>
    <row r="37" spans="2:2" x14ac:dyDescent="0.2">
      <c r="B37" s="29"/>
    </row>
    <row r="38" spans="2:2" x14ac:dyDescent="0.2">
      <c r="B38" s="29"/>
    </row>
    <row r="39" spans="2:2" x14ac:dyDescent="0.2">
      <c r="B39" s="29"/>
    </row>
    <row r="40" spans="2:2" x14ac:dyDescent="0.2">
      <c r="B40" s="29"/>
    </row>
    <row r="41" spans="2:2" x14ac:dyDescent="0.2">
      <c r="B41" s="29"/>
    </row>
    <row r="42" spans="2:2" x14ac:dyDescent="0.2">
      <c r="B42" s="29"/>
    </row>
    <row r="43" spans="2:2" x14ac:dyDescent="0.2">
      <c r="B43" s="29"/>
    </row>
    <row r="44" spans="2:2" x14ac:dyDescent="0.2">
      <c r="B44" s="29"/>
    </row>
    <row r="45" spans="2:2" x14ac:dyDescent="0.2">
      <c r="B45" s="29"/>
    </row>
    <row r="46" spans="2:2" x14ac:dyDescent="0.2">
      <c r="B46" s="29"/>
    </row>
    <row r="47" spans="2:2" x14ac:dyDescent="0.2">
      <c r="B47" s="29"/>
    </row>
    <row r="48" spans="2:2" x14ac:dyDescent="0.2">
      <c r="B48" s="29"/>
    </row>
    <row r="49" spans="2:2" x14ac:dyDescent="0.2">
      <c r="B49" s="29"/>
    </row>
    <row r="50" spans="2:2" x14ac:dyDescent="0.2">
      <c r="B50" s="29"/>
    </row>
    <row r="51" spans="2:2" x14ac:dyDescent="0.2">
      <c r="B51" s="29"/>
    </row>
    <row r="52" spans="2:2" x14ac:dyDescent="0.2">
      <c r="B52" s="29"/>
    </row>
    <row r="53" spans="2:2" x14ac:dyDescent="0.2">
      <c r="B53" s="29"/>
    </row>
    <row r="54" spans="2:2" x14ac:dyDescent="0.2">
      <c r="B54" s="29"/>
    </row>
    <row r="55" spans="2:2" x14ac:dyDescent="0.2">
      <c r="B55" s="29"/>
    </row>
    <row r="56" spans="2:2" x14ac:dyDescent="0.2">
      <c r="B56" s="29"/>
    </row>
    <row r="57" spans="2:2" x14ac:dyDescent="0.2">
      <c r="B57" s="29"/>
    </row>
    <row r="58" spans="2:2" x14ac:dyDescent="0.2">
      <c r="B58" s="29"/>
    </row>
    <row r="59" spans="2:2" x14ac:dyDescent="0.2">
      <c r="B59" s="29"/>
    </row>
    <row r="60" spans="2:2" x14ac:dyDescent="0.2">
      <c r="B60" s="29"/>
    </row>
  </sheetData>
  <mergeCells count="1">
    <mergeCell ref="B2:E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45223-E085-334E-909F-2CF579DE71D3}">
  <dimension ref="A1:K41"/>
  <sheetViews>
    <sheetView showGridLines="0" topLeftCell="C1" zoomScale="162" workbookViewId="0">
      <selection activeCell="F14" sqref="F14"/>
    </sheetView>
  </sheetViews>
  <sheetFormatPr baseColWidth="10" defaultRowHeight="16" x14ac:dyDescent="0.2"/>
  <cols>
    <col min="1" max="1" width="10.83203125" style="22"/>
    <col min="2" max="2" width="32.83203125" style="22" customWidth="1"/>
    <col min="3" max="3" width="29.5" style="22" customWidth="1"/>
    <col min="4" max="4" width="2.6640625" style="22" customWidth="1"/>
    <col min="5" max="6" width="10.83203125" style="22"/>
    <col min="7" max="7" width="11.33203125" style="22" customWidth="1"/>
    <col min="8" max="10" width="10.83203125" style="22"/>
    <col min="11" max="11" width="23.33203125" style="22" customWidth="1"/>
    <col min="12" max="16384" width="10.83203125" style="22"/>
  </cols>
  <sheetData>
    <row r="1" spans="1:11" ht="7" customHeight="1" x14ac:dyDescent="0.2"/>
    <row r="2" spans="1:11" ht="22" customHeight="1" x14ac:dyDescent="0.2">
      <c r="A2" s="341" t="s">
        <v>0</v>
      </c>
      <c r="B2" s="233" t="s">
        <v>252</v>
      </c>
      <c r="C2" s="233"/>
      <c r="E2" s="266" t="s">
        <v>1</v>
      </c>
      <c r="F2" s="339" t="s">
        <v>2</v>
      </c>
      <c r="G2" s="339"/>
      <c r="H2" s="339" t="s">
        <v>3</v>
      </c>
      <c r="I2" s="339"/>
      <c r="J2" s="339" t="s">
        <v>255</v>
      </c>
      <c r="K2" s="265" t="s">
        <v>4</v>
      </c>
    </row>
    <row r="3" spans="1:11" x14ac:dyDescent="0.2">
      <c r="A3" s="341"/>
      <c r="B3" s="1" t="s">
        <v>5</v>
      </c>
      <c r="C3" s="2" t="s">
        <v>6</v>
      </c>
      <c r="E3" s="254"/>
      <c r="F3" s="3" t="s">
        <v>7</v>
      </c>
      <c r="G3" s="3" t="s">
        <v>8</v>
      </c>
      <c r="H3" s="3" t="s">
        <v>7</v>
      </c>
      <c r="I3" s="3" t="s">
        <v>8</v>
      </c>
      <c r="J3" s="340"/>
      <c r="K3" s="267"/>
    </row>
    <row r="4" spans="1:11" x14ac:dyDescent="0.2">
      <c r="A4" s="4">
        <v>1</v>
      </c>
      <c r="B4" s="5" t="s">
        <v>9</v>
      </c>
      <c r="C4" s="6" t="s">
        <v>10</v>
      </c>
      <c r="E4" s="7">
        <v>43295</v>
      </c>
      <c r="F4" s="8">
        <v>42.585450000000002</v>
      </c>
      <c r="G4" s="8">
        <v>14.089919999999999</v>
      </c>
      <c r="H4" s="8">
        <v>42.58784</v>
      </c>
      <c r="I4" s="8">
        <v>14.097849999999999</v>
      </c>
      <c r="J4" s="9" t="s">
        <v>11</v>
      </c>
      <c r="K4" s="10" t="s">
        <v>12</v>
      </c>
    </row>
    <row r="5" spans="1:11" x14ac:dyDescent="0.2">
      <c r="A5" s="11">
        <v>2</v>
      </c>
      <c r="B5" s="12" t="s">
        <v>13</v>
      </c>
      <c r="C5" s="13" t="s">
        <v>14</v>
      </c>
      <c r="E5" s="14">
        <v>43324</v>
      </c>
      <c r="F5" s="15">
        <v>42.585349999999998</v>
      </c>
      <c r="G5" s="15">
        <v>14.09</v>
      </c>
      <c r="H5" s="15">
        <v>42.587029999999999</v>
      </c>
      <c r="I5" s="15">
        <v>14.096410000000001</v>
      </c>
      <c r="J5" s="16" t="s">
        <v>11</v>
      </c>
      <c r="K5" s="17" t="s">
        <v>12</v>
      </c>
    </row>
    <row r="6" spans="1:11" x14ac:dyDescent="0.2">
      <c r="A6" s="4">
        <v>3</v>
      </c>
      <c r="B6" s="5" t="s">
        <v>15</v>
      </c>
      <c r="C6" s="6" t="s">
        <v>16</v>
      </c>
      <c r="E6" s="7">
        <v>43321</v>
      </c>
      <c r="F6" s="8">
        <v>42.625</v>
      </c>
      <c r="G6" s="8">
        <v>14.137499999999999</v>
      </c>
      <c r="H6" s="8" t="s">
        <v>17</v>
      </c>
      <c r="I6" s="8" t="s">
        <v>17</v>
      </c>
      <c r="J6" s="9" t="s">
        <v>18</v>
      </c>
      <c r="K6" s="10" t="s">
        <v>19</v>
      </c>
    </row>
    <row r="7" spans="1:11" ht="16" customHeight="1" x14ac:dyDescent="0.2">
      <c r="A7" s="11">
        <v>4</v>
      </c>
      <c r="B7" s="12" t="s">
        <v>20</v>
      </c>
      <c r="C7" s="13" t="s">
        <v>21</v>
      </c>
      <c r="E7" s="14">
        <v>43330</v>
      </c>
      <c r="F7" s="15">
        <v>42.566670000000002</v>
      </c>
      <c r="G7" s="15">
        <v>14.13194</v>
      </c>
      <c r="H7" s="15" t="s">
        <v>17</v>
      </c>
      <c r="I7" s="15" t="s">
        <v>17</v>
      </c>
      <c r="J7" s="16" t="s">
        <v>22</v>
      </c>
      <c r="K7" s="17" t="s">
        <v>23</v>
      </c>
    </row>
    <row r="8" spans="1:11" ht="16" customHeight="1" x14ac:dyDescent="0.2">
      <c r="A8" s="4">
        <v>5</v>
      </c>
      <c r="B8" s="5" t="s">
        <v>24</v>
      </c>
      <c r="C8" s="6" t="s">
        <v>10</v>
      </c>
      <c r="E8" s="7">
        <v>43337</v>
      </c>
      <c r="F8" s="8">
        <v>42.588610000000003</v>
      </c>
      <c r="G8" s="8">
        <v>14.10056</v>
      </c>
      <c r="H8" s="8">
        <v>42.585830000000001</v>
      </c>
      <c r="I8" s="8">
        <v>14.10333</v>
      </c>
      <c r="J8" s="9" t="s">
        <v>25</v>
      </c>
      <c r="K8" s="10" t="s">
        <v>26</v>
      </c>
    </row>
    <row r="9" spans="1:11" x14ac:dyDescent="0.2">
      <c r="A9" s="11">
        <v>6</v>
      </c>
      <c r="B9" s="12" t="s">
        <v>27</v>
      </c>
      <c r="C9" s="13" t="s">
        <v>28</v>
      </c>
      <c r="E9" s="14">
        <v>43337</v>
      </c>
      <c r="F9" s="15">
        <v>42.619439999999997</v>
      </c>
      <c r="G9" s="15">
        <v>14.088889999999999</v>
      </c>
      <c r="H9" s="15" t="s">
        <v>17</v>
      </c>
      <c r="I9" s="15" t="s">
        <v>17</v>
      </c>
      <c r="J9" s="16" t="s">
        <v>29</v>
      </c>
      <c r="K9" s="17" t="s">
        <v>30</v>
      </c>
    </row>
    <row r="10" spans="1:11" x14ac:dyDescent="0.2">
      <c r="A10" s="4">
        <v>7</v>
      </c>
      <c r="B10" s="5" t="s">
        <v>31</v>
      </c>
      <c r="C10" s="6" t="s">
        <v>10</v>
      </c>
      <c r="E10" s="7">
        <v>43392</v>
      </c>
      <c r="F10" s="8">
        <v>42.594439999999999</v>
      </c>
      <c r="G10" s="8">
        <v>14.09722</v>
      </c>
      <c r="H10" s="8" t="s">
        <v>17</v>
      </c>
      <c r="I10" s="8" t="s">
        <v>17</v>
      </c>
      <c r="J10" s="9" t="s">
        <v>18</v>
      </c>
      <c r="K10" s="10" t="s">
        <v>32</v>
      </c>
    </row>
    <row r="11" spans="1:11" x14ac:dyDescent="0.2">
      <c r="A11" s="11">
        <v>8</v>
      </c>
      <c r="B11" s="12" t="s">
        <v>33</v>
      </c>
      <c r="C11" s="13" t="s">
        <v>10</v>
      </c>
    </row>
    <row r="12" spans="1:11" x14ac:dyDescent="0.2">
      <c r="A12" s="4">
        <v>9</v>
      </c>
      <c r="B12" s="5" t="s">
        <v>34</v>
      </c>
      <c r="C12" s="6" t="s">
        <v>10</v>
      </c>
    </row>
    <row r="13" spans="1:11" x14ac:dyDescent="0.2">
      <c r="A13" s="11">
        <v>10</v>
      </c>
      <c r="B13" s="12" t="s">
        <v>35</v>
      </c>
      <c r="C13" s="13" t="s">
        <v>10</v>
      </c>
    </row>
    <row r="14" spans="1:11" x14ac:dyDescent="0.2">
      <c r="A14" s="4">
        <v>11</v>
      </c>
      <c r="B14" s="5" t="s">
        <v>36</v>
      </c>
      <c r="C14" s="6" t="s">
        <v>37</v>
      </c>
    </row>
    <row r="15" spans="1:11" x14ac:dyDescent="0.2">
      <c r="A15" s="11">
        <v>12</v>
      </c>
      <c r="B15" s="12" t="s">
        <v>38</v>
      </c>
      <c r="C15" s="13" t="s">
        <v>39</v>
      </c>
    </row>
    <row r="16" spans="1:11" x14ac:dyDescent="0.2">
      <c r="A16" s="4">
        <v>13</v>
      </c>
      <c r="B16" s="5" t="s">
        <v>40</v>
      </c>
      <c r="C16" s="6" t="s">
        <v>10</v>
      </c>
    </row>
    <row r="17" spans="1:3" x14ac:dyDescent="0.2">
      <c r="A17" s="11">
        <v>14</v>
      </c>
      <c r="B17" s="12" t="s">
        <v>41</v>
      </c>
      <c r="C17" s="13" t="s">
        <v>10</v>
      </c>
    </row>
    <row r="18" spans="1:3" x14ac:dyDescent="0.2">
      <c r="A18" s="4">
        <v>15</v>
      </c>
      <c r="B18" s="5" t="s">
        <v>42</v>
      </c>
      <c r="C18" s="6" t="s">
        <v>43</v>
      </c>
    </row>
    <row r="19" spans="1:3" x14ac:dyDescent="0.2">
      <c r="A19" s="11">
        <v>16</v>
      </c>
      <c r="B19" s="12" t="s">
        <v>44</v>
      </c>
      <c r="C19" s="13" t="s">
        <v>10</v>
      </c>
    </row>
    <row r="20" spans="1:3" x14ac:dyDescent="0.2">
      <c r="A20" s="4">
        <v>17</v>
      </c>
      <c r="B20" s="5" t="s">
        <v>45</v>
      </c>
      <c r="C20" s="6" t="s">
        <v>10</v>
      </c>
    </row>
    <row r="21" spans="1:3" x14ac:dyDescent="0.2">
      <c r="A21" s="11">
        <v>18</v>
      </c>
      <c r="B21" s="12" t="s">
        <v>46</v>
      </c>
      <c r="C21" s="13" t="s">
        <v>39</v>
      </c>
    </row>
    <row r="22" spans="1:3" x14ac:dyDescent="0.2">
      <c r="A22" s="4">
        <v>19</v>
      </c>
      <c r="B22" s="5" t="s">
        <v>47</v>
      </c>
      <c r="C22" s="6" t="s">
        <v>10</v>
      </c>
    </row>
    <row r="23" spans="1:3" x14ac:dyDescent="0.2">
      <c r="A23" s="11">
        <v>20</v>
      </c>
      <c r="B23" s="12" t="s">
        <v>48</v>
      </c>
      <c r="C23" s="13" t="s">
        <v>10</v>
      </c>
    </row>
    <row r="24" spans="1:3" x14ac:dyDescent="0.2">
      <c r="A24" s="4">
        <v>21</v>
      </c>
      <c r="B24" s="5" t="s">
        <v>49</v>
      </c>
      <c r="C24" s="6" t="s">
        <v>50</v>
      </c>
    </row>
    <row r="25" spans="1:3" x14ac:dyDescent="0.2">
      <c r="A25" s="11">
        <v>22</v>
      </c>
      <c r="B25" s="12" t="s">
        <v>51</v>
      </c>
      <c r="C25" s="13" t="s">
        <v>10</v>
      </c>
    </row>
    <row r="26" spans="1:3" x14ac:dyDescent="0.2">
      <c r="A26" s="4">
        <v>23</v>
      </c>
      <c r="B26" s="5" t="s">
        <v>52</v>
      </c>
      <c r="C26" s="6" t="s">
        <v>53</v>
      </c>
    </row>
    <row r="27" spans="1:3" x14ac:dyDescent="0.2">
      <c r="A27" s="11">
        <v>24</v>
      </c>
      <c r="B27" s="12" t="s">
        <v>54</v>
      </c>
      <c r="C27" s="13" t="s">
        <v>10</v>
      </c>
    </row>
    <row r="28" spans="1:3" x14ac:dyDescent="0.2">
      <c r="A28" s="4">
        <v>25</v>
      </c>
      <c r="B28" s="5" t="s">
        <v>55</v>
      </c>
      <c r="C28" s="6" t="s">
        <v>56</v>
      </c>
    </row>
    <row r="29" spans="1:3" x14ac:dyDescent="0.2">
      <c r="A29" s="11">
        <v>26</v>
      </c>
      <c r="B29" s="12" t="s">
        <v>57</v>
      </c>
      <c r="C29" s="13" t="s">
        <v>43</v>
      </c>
    </row>
    <row r="30" spans="1:3" x14ac:dyDescent="0.2">
      <c r="A30" s="4">
        <v>27</v>
      </c>
      <c r="B30" s="5" t="s">
        <v>58</v>
      </c>
      <c r="C30" s="6" t="s">
        <v>10</v>
      </c>
    </row>
    <row r="31" spans="1:3" x14ac:dyDescent="0.2">
      <c r="A31" s="11">
        <v>28</v>
      </c>
      <c r="B31" s="12" t="s">
        <v>59</v>
      </c>
      <c r="C31" s="13" t="s">
        <v>60</v>
      </c>
    </row>
    <row r="32" spans="1:3" x14ac:dyDescent="0.2">
      <c r="A32" s="4">
        <v>29</v>
      </c>
      <c r="B32" s="5" t="s">
        <v>61</v>
      </c>
      <c r="C32" s="6" t="s">
        <v>62</v>
      </c>
    </row>
    <row r="33" spans="1:3" x14ac:dyDescent="0.2">
      <c r="A33" s="11">
        <v>30</v>
      </c>
      <c r="B33" s="12" t="s">
        <v>63</v>
      </c>
      <c r="C33" s="13" t="s">
        <v>16</v>
      </c>
    </row>
    <row r="34" spans="1:3" x14ac:dyDescent="0.2">
      <c r="A34" s="4">
        <v>31</v>
      </c>
      <c r="B34" s="5" t="s">
        <v>64</v>
      </c>
      <c r="C34" s="6" t="s">
        <v>65</v>
      </c>
    </row>
    <row r="35" spans="1:3" x14ac:dyDescent="0.2">
      <c r="A35" s="11">
        <v>32</v>
      </c>
      <c r="B35" s="12" t="s">
        <v>66</v>
      </c>
      <c r="C35" s="13" t="s">
        <v>67</v>
      </c>
    </row>
    <row r="36" spans="1:3" x14ac:dyDescent="0.2">
      <c r="A36" s="4">
        <v>33</v>
      </c>
      <c r="B36" s="5" t="s">
        <v>68</v>
      </c>
      <c r="C36" s="6" t="s">
        <v>43</v>
      </c>
    </row>
    <row r="37" spans="1:3" x14ac:dyDescent="0.2">
      <c r="A37" s="11">
        <v>34</v>
      </c>
      <c r="B37" s="12" t="s">
        <v>69</v>
      </c>
      <c r="C37" s="13" t="s">
        <v>43</v>
      </c>
    </row>
    <row r="38" spans="1:3" x14ac:dyDescent="0.2">
      <c r="A38" s="4">
        <v>35</v>
      </c>
      <c r="B38" s="5" t="s">
        <v>70</v>
      </c>
      <c r="C38" s="6" t="s">
        <v>37</v>
      </c>
    </row>
    <row r="39" spans="1:3" x14ac:dyDescent="0.2">
      <c r="A39" s="11">
        <v>36</v>
      </c>
      <c r="B39" s="12" t="s">
        <v>71</v>
      </c>
      <c r="C39" s="13" t="s">
        <v>43</v>
      </c>
    </row>
    <row r="40" spans="1:3" x14ac:dyDescent="0.2">
      <c r="A40" s="4">
        <v>37</v>
      </c>
      <c r="B40" s="5" t="s">
        <v>72</v>
      </c>
      <c r="C40" s="6" t="s">
        <v>53</v>
      </c>
    </row>
    <row r="41" spans="1:3" x14ac:dyDescent="0.2">
      <c r="A41" s="11">
        <v>38</v>
      </c>
      <c r="B41" s="12" t="s">
        <v>73</v>
      </c>
      <c r="C41" s="13" t="s">
        <v>74</v>
      </c>
    </row>
  </sheetData>
  <mergeCells count="7">
    <mergeCell ref="K2:K3"/>
    <mergeCell ref="J2:J3"/>
    <mergeCell ref="A2:A3"/>
    <mergeCell ref="B2:C2"/>
    <mergeCell ref="E2:E3"/>
    <mergeCell ref="F2:G2"/>
    <mergeCell ref="H2:I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9C96F-357F-5A41-B32C-AC8279EE747D}">
  <dimension ref="A1:B8"/>
  <sheetViews>
    <sheetView showGridLines="0" workbookViewId="0">
      <selection activeCell="B7" sqref="B7"/>
    </sheetView>
  </sheetViews>
  <sheetFormatPr baseColWidth="10" defaultRowHeight="16" x14ac:dyDescent="0.2"/>
  <cols>
    <col min="1" max="1" width="12.33203125" bestFit="1" customWidth="1"/>
    <col min="2" max="2" width="89.6640625" bestFit="1" customWidth="1"/>
  </cols>
  <sheetData>
    <row r="1" spans="1:2" x14ac:dyDescent="0.2">
      <c r="A1" t="s">
        <v>256</v>
      </c>
    </row>
    <row r="2" spans="1:2" ht="26" customHeight="1" x14ac:dyDescent="0.2">
      <c r="A2" s="92" t="s">
        <v>259</v>
      </c>
      <c r="B2" s="92" t="s">
        <v>257</v>
      </c>
    </row>
    <row r="3" spans="1:2" ht="30" customHeight="1" x14ac:dyDescent="0.2">
      <c r="A3" t="s">
        <v>258</v>
      </c>
      <c r="B3" t="s">
        <v>265</v>
      </c>
    </row>
    <row r="4" spans="1:2" ht="30" customHeight="1" x14ac:dyDescent="0.2">
      <c r="A4" s="93" t="s">
        <v>227</v>
      </c>
      <c r="B4" s="93" t="s">
        <v>260</v>
      </c>
    </row>
    <row r="5" spans="1:2" ht="30" customHeight="1" x14ac:dyDescent="0.2">
      <c r="A5" t="s">
        <v>229</v>
      </c>
      <c r="B5" t="s">
        <v>261</v>
      </c>
    </row>
    <row r="6" spans="1:2" ht="30" customHeight="1" x14ac:dyDescent="0.2">
      <c r="A6" s="93" t="s">
        <v>247</v>
      </c>
      <c r="B6" s="93" t="s">
        <v>262</v>
      </c>
    </row>
    <row r="7" spans="1:2" ht="30" customHeight="1" x14ac:dyDescent="0.2">
      <c r="A7" t="s">
        <v>249</v>
      </c>
      <c r="B7" t="s">
        <v>263</v>
      </c>
    </row>
    <row r="8" spans="1:2" ht="30" customHeight="1" x14ac:dyDescent="0.2">
      <c r="A8" s="93" t="s">
        <v>254</v>
      </c>
      <c r="B8" s="93" t="s">
        <v>264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4D455-2FFA-1942-9E2E-6A90881BEA6D}">
  <dimension ref="B2:T29"/>
  <sheetViews>
    <sheetView showGridLines="0" zoomScale="94" workbookViewId="0">
      <selection activeCell="W26" sqref="W26"/>
    </sheetView>
  </sheetViews>
  <sheetFormatPr baseColWidth="10" defaultColWidth="8.83203125" defaultRowHeight="16" x14ac:dyDescent="0.2"/>
  <cols>
    <col min="1" max="1" width="2.33203125" customWidth="1"/>
    <col min="2" max="2" width="2.6640625" bestFit="1" customWidth="1"/>
    <col min="3" max="3" width="9.1640625" bestFit="1" customWidth="1"/>
    <col min="4" max="4" width="11.83203125" customWidth="1"/>
    <col min="5" max="5" width="11.5" customWidth="1"/>
    <col min="6" max="6" width="8.5" bestFit="1" customWidth="1"/>
    <col min="7" max="7" width="4.6640625" bestFit="1" customWidth="1"/>
    <col min="8" max="8" width="9.1640625" bestFit="1" customWidth="1"/>
    <col min="9" max="9" width="14.6640625" bestFit="1" customWidth="1"/>
    <col min="10" max="10" width="11.33203125" bestFit="1" customWidth="1"/>
    <col min="11" max="11" width="14.83203125" bestFit="1" customWidth="1"/>
    <col min="12" max="12" width="1" customWidth="1"/>
    <col min="13" max="13" width="9.83203125" customWidth="1"/>
    <col min="14" max="14" width="1.83203125" hidden="1" customWidth="1"/>
    <col min="15" max="15" width="10.6640625" hidden="1" customWidth="1"/>
    <col min="16" max="16" width="1" customWidth="1"/>
    <col min="17" max="17" width="9.83203125" customWidth="1"/>
    <col min="18" max="18" width="1" customWidth="1"/>
    <col min="19" max="19" width="9.83203125" customWidth="1"/>
    <col min="20" max="20" width="1" customWidth="1"/>
  </cols>
  <sheetData>
    <row r="2" spans="2:20" s="20" customFormat="1" ht="23" customHeight="1" x14ac:dyDescent="0.2">
      <c r="B2" s="252" t="s">
        <v>140</v>
      </c>
      <c r="C2" s="252"/>
      <c r="D2" s="252"/>
      <c r="E2" s="252"/>
      <c r="F2" s="252"/>
      <c r="G2" s="252"/>
      <c r="H2" s="252"/>
      <c r="I2" s="252"/>
      <c r="J2" s="252"/>
      <c r="K2" s="252"/>
      <c r="L2" s="236" t="s">
        <v>385</v>
      </c>
      <c r="M2" s="237"/>
      <c r="N2" s="237"/>
      <c r="O2" s="237"/>
      <c r="P2" s="237"/>
      <c r="Q2" s="237"/>
      <c r="R2" s="237"/>
      <c r="S2" s="237"/>
      <c r="T2" s="237"/>
    </row>
    <row r="3" spans="2:20" s="20" customFormat="1" ht="5" customHeight="1" x14ac:dyDescent="0.2"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145"/>
      <c r="M3" s="146"/>
      <c r="N3" s="147"/>
      <c r="O3" s="146"/>
      <c r="P3" s="147"/>
      <c r="Q3" s="146"/>
      <c r="R3" s="147"/>
      <c r="S3" s="146"/>
      <c r="T3" s="148"/>
    </row>
    <row r="4" spans="2:20" ht="27.75" customHeight="1" x14ac:dyDescent="0.2">
      <c r="B4" s="254" t="s">
        <v>141</v>
      </c>
      <c r="C4" s="255" t="s">
        <v>142</v>
      </c>
      <c r="D4" s="255" t="s">
        <v>143</v>
      </c>
      <c r="E4" s="255" t="s">
        <v>144</v>
      </c>
      <c r="F4" s="102" t="s">
        <v>145</v>
      </c>
      <c r="G4" s="103" t="s">
        <v>146</v>
      </c>
      <c r="H4" s="103" t="s">
        <v>147</v>
      </c>
      <c r="I4" s="256" t="s">
        <v>148</v>
      </c>
      <c r="J4" s="256" t="s">
        <v>149</v>
      </c>
      <c r="K4" s="256" t="s">
        <v>150</v>
      </c>
      <c r="L4" s="257"/>
      <c r="M4" s="238" t="s">
        <v>151</v>
      </c>
      <c r="N4" s="249"/>
      <c r="O4" s="238" t="s">
        <v>152</v>
      </c>
      <c r="P4" s="249"/>
      <c r="Q4" s="238" t="s">
        <v>153</v>
      </c>
      <c r="R4" s="249"/>
      <c r="S4" s="238" t="s">
        <v>154</v>
      </c>
      <c r="T4" s="240"/>
    </row>
    <row r="5" spans="2:20" x14ac:dyDescent="0.2">
      <c r="B5" s="254"/>
      <c r="C5" s="255"/>
      <c r="D5" s="255"/>
      <c r="E5" s="255"/>
      <c r="F5" s="104" t="s">
        <v>155</v>
      </c>
      <c r="G5" s="105" t="s">
        <v>156</v>
      </c>
      <c r="H5" s="105" t="s">
        <v>157</v>
      </c>
      <c r="I5" s="256"/>
      <c r="J5" s="256"/>
      <c r="K5" s="256"/>
      <c r="L5" s="258"/>
      <c r="M5" s="239" t="s">
        <v>158</v>
      </c>
      <c r="N5" s="250"/>
      <c r="O5" s="239"/>
      <c r="P5" s="250"/>
      <c r="Q5" s="239"/>
      <c r="R5" s="250"/>
      <c r="S5" s="239"/>
      <c r="T5" s="241"/>
    </row>
    <row r="6" spans="2:20" s="22" customFormat="1" ht="24" x14ac:dyDescent="0.2">
      <c r="B6" s="4">
        <v>1</v>
      </c>
      <c r="C6" s="9" t="s">
        <v>159</v>
      </c>
      <c r="D6" s="9" t="s">
        <v>160</v>
      </c>
      <c r="E6" s="9" t="s">
        <v>161</v>
      </c>
      <c r="F6" s="9" t="s">
        <v>162</v>
      </c>
      <c r="G6" s="53" t="s">
        <v>163</v>
      </c>
      <c r="H6" s="53" t="s">
        <v>164</v>
      </c>
      <c r="I6" s="53">
        <v>2001</v>
      </c>
      <c r="J6" s="54" t="s">
        <v>165</v>
      </c>
      <c r="K6" s="54" t="s">
        <v>166</v>
      </c>
      <c r="L6" s="149"/>
      <c r="M6" s="150"/>
      <c r="N6" s="55"/>
      <c r="O6" s="150"/>
      <c r="P6" s="55"/>
      <c r="Q6" s="150"/>
      <c r="R6" s="55"/>
      <c r="S6" s="150"/>
      <c r="T6" s="151"/>
    </row>
    <row r="7" spans="2:20" s="22" customFormat="1" ht="24" x14ac:dyDescent="0.2">
      <c r="B7" s="4">
        <v>2</v>
      </c>
      <c r="C7" s="9" t="s">
        <v>167</v>
      </c>
      <c r="D7" s="9" t="s">
        <v>168</v>
      </c>
      <c r="E7" s="9" t="s">
        <v>161</v>
      </c>
      <c r="F7" s="9" t="s">
        <v>169</v>
      </c>
      <c r="G7" s="53" t="s">
        <v>170</v>
      </c>
      <c r="H7" s="53" t="s">
        <v>171</v>
      </c>
      <c r="I7" s="53">
        <v>2007</v>
      </c>
      <c r="J7" s="54" t="s">
        <v>166</v>
      </c>
      <c r="K7" s="129" t="s">
        <v>85</v>
      </c>
      <c r="L7" s="149"/>
      <c r="M7" s="150"/>
      <c r="N7" s="55"/>
      <c r="O7" s="150"/>
      <c r="P7" s="55"/>
      <c r="Q7" s="150"/>
      <c r="R7" s="55"/>
      <c r="S7" s="150"/>
      <c r="T7" s="151"/>
    </row>
    <row r="8" spans="2:20" s="191" customFormat="1" ht="24" x14ac:dyDescent="0.2">
      <c r="B8" s="206">
        <v>3</v>
      </c>
      <c r="C8" s="207" t="s">
        <v>172</v>
      </c>
      <c r="D8" s="207" t="s">
        <v>126</v>
      </c>
      <c r="E8" s="207" t="s">
        <v>161</v>
      </c>
      <c r="F8" s="207" t="s">
        <v>173</v>
      </c>
      <c r="G8" s="208" t="s">
        <v>174</v>
      </c>
      <c r="H8" s="208" t="s">
        <v>175</v>
      </c>
      <c r="I8" s="208">
        <v>2001</v>
      </c>
      <c r="J8" s="209" t="s">
        <v>166</v>
      </c>
      <c r="K8" s="210" t="s">
        <v>85</v>
      </c>
      <c r="L8" s="211"/>
      <c r="M8" s="212"/>
      <c r="N8" s="213"/>
      <c r="O8" s="212">
        <v>900</v>
      </c>
      <c r="P8" s="213"/>
      <c r="Q8" s="212"/>
      <c r="R8" s="213"/>
      <c r="S8" s="212"/>
      <c r="T8" s="214"/>
    </row>
    <row r="9" spans="2:20" s="22" customFormat="1" ht="24" x14ac:dyDescent="0.2">
      <c r="B9" s="4">
        <v>4</v>
      </c>
      <c r="C9" s="9" t="s">
        <v>176</v>
      </c>
      <c r="D9" s="9" t="s">
        <v>177</v>
      </c>
      <c r="E9" s="9" t="s">
        <v>161</v>
      </c>
      <c r="F9" s="9" t="s">
        <v>173</v>
      </c>
      <c r="G9" s="53" t="s">
        <v>178</v>
      </c>
      <c r="H9" s="53" t="s">
        <v>179</v>
      </c>
      <c r="I9" s="53">
        <v>2007</v>
      </c>
      <c r="J9" s="54" t="s">
        <v>166</v>
      </c>
      <c r="K9" s="129" t="s">
        <v>85</v>
      </c>
      <c r="L9" s="149"/>
      <c r="M9" s="150"/>
      <c r="N9" s="55"/>
      <c r="O9" s="150"/>
      <c r="P9" s="55"/>
      <c r="Q9" s="150"/>
      <c r="R9" s="55"/>
      <c r="S9" s="150"/>
      <c r="T9" s="151"/>
    </row>
    <row r="10" spans="2:20" s="22" customFormat="1" ht="24" x14ac:dyDescent="0.2">
      <c r="B10" s="4">
        <v>5</v>
      </c>
      <c r="C10" s="9" t="s">
        <v>180</v>
      </c>
      <c r="D10" s="9" t="s">
        <v>181</v>
      </c>
      <c r="E10" s="9" t="s">
        <v>161</v>
      </c>
      <c r="F10" s="9" t="s">
        <v>173</v>
      </c>
      <c r="G10" s="53" t="s">
        <v>182</v>
      </c>
      <c r="H10" s="53" t="s">
        <v>179</v>
      </c>
      <c r="I10" s="53">
        <v>2015</v>
      </c>
      <c r="J10" s="54" t="s">
        <v>165</v>
      </c>
      <c r="K10" s="54" t="s">
        <v>166</v>
      </c>
      <c r="L10" s="149"/>
      <c r="M10" s="150"/>
      <c r="N10" s="55"/>
      <c r="O10" s="150"/>
      <c r="P10" s="55"/>
      <c r="Q10" s="150"/>
      <c r="R10" s="55"/>
      <c r="S10" s="150"/>
      <c r="T10" s="151"/>
    </row>
    <row r="11" spans="2:20" s="22" customFormat="1" ht="24" x14ac:dyDescent="0.2">
      <c r="B11" s="4">
        <v>6</v>
      </c>
      <c r="C11" s="9" t="s">
        <v>183</v>
      </c>
      <c r="D11" s="9" t="s">
        <v>184</v>
      </c>
      <c r="E11" s="9" t="s">
        <v>161</v>
      </c>
      <c r="F11" s="9" t="s">
        <v>173</v>
      </c>
      <c r="G11" s="53" t="s">
        <v>178</v>
      </c>
      <c r="H11" s="53" t="s">
        <v>185</v>
      </c>
      <c r="I11" s="53">
        <v>2007</v>
      </c>
      <c r="J11" s="54" t="s">
        <v>166</v>
      </c>
      <c r="K11" s="54" t="s">
        <v>186</v>
      </c>
      <c r="L11" s="149"/>
      <c r="M11" s="150"/>
      <c r="N11" s="55"/>
      <c r="O11" s="150"/>
      <c r="P11" s="55"/>
      <c r="Q11" s="150"/>
      <c r="R11" s="55"/>
      <c r="S11" s="150"/>
      <c r="T11" s="151"/>
    </row>
    <row r="12" spans="2:20" s="22" customFormat="1" ht="24" x14ac:dyDescent="0.2">
      <c r="B12" s="4">
        <v>7</v>
      </c>
      <c r="C12" s="9" t="s">
        <v>187</v>
      </c>
      <c r="D12" s="9" t="s">
        <v>188</v>
      </c>
      <c r="E12" s="9" t="s">
        <v>161</v>
      </c>
      <c r="F12" s="9" t="s">
        <v>173</v>
      </c>
      <c r="G12" s="53" t="s">
        <v>189</v>
      </c>
      <c r="H12" s="53" t="s">
        <v>190</v>
      </c>
      <c r="I12" s="53">
        <v>2004</v>
      </c>
      <c r="J12" s="54" t="s">
        <v>191</v>
      </c>
      <c r="K12" s="54" t="s">
        <v>166</v>
      </c>
      <c r="L12" s="149"/>
      <c r="M12" s="150"/>
      <c r="N12" s="55"/>
      <c r="O12" s="150"/>
      <c r="P12" s="55"/>
      <c r="Q12" s="150"/>
      <c r="R12" s="55"/>
      <c r="S12" s="150"/>
      <c r="T12" s="151"/>
    </row>
    <row r="13" spans="2:20" s="191" customFormat="1" ht="24" x14ac:dyDescent="0.2">
      <c r="B13" s="206">
        <v>8</v>
      </c>
      <c r="C13" s="207" t="s">
        <v>192</v>
      </c>
      <c r="D13" s="207" t="s">
        <v>125</v>
      </c>
      <c r="E13" s="207" t="s">
        <v>193</v>
      </c>
      <c r="F13" s="207" t="s">
        <v>173</v>
      </c>
      <c r="G13" s="208" t="s">
        <v>194</v>
      </c>
      <c r="H13" s="208" t="s">
        <v>179</v>
      </c>
      <c r="I13" s="208">
        <v>2005</v>
      </c>
      <c r="J13" s="209" t="s">
        <v>166</v>
      </c>
      <c r="K13" s="210" t="s">
        <v>85</v>
      </c>
      <c r="L13" s="211"/>
      <c r="M13" s="212"/>
      <c r="N13" s="213"/>
      <c r="O13" s="212">
        <v>2340</v>
      </c>
      <c r="P13" s="213"/>
      <c r="Q13" s="212"/>
      <c r="R13" s="213"/>
      <c r="S13" s="212"/>
      <c r="T13" s="214"/>
    </row>
    <row r="14" spans="2:20" s="22" customFormat="1" ht="24" x14ac:dyDescent="0.2">
      <c r="B14" s="4">
        <v>9</v>
      </c>
      <c r="C14" s="9" t="s">
        <v>195</v>
      </c>
      <c r="D14" s="9" t="s">
        <v>196</v>
      </c>
      <c r="E14" s="9" t="s">
        <v>161</v>
      </c>
      <c r="F14" s="9" t="s">
        <v>173</v>
      </c>
      <c r="G14" s="53" t="s">
        <v>194</v>
      </c>
      <c r="H14" s="53" t="s">
        <v>179</v>
      </c>
      <c r="I14" s="53">
        <v>1996</v>
      </c>
      <c r="J14" s="54" t="s">
        <v>166</v>
      </c>
      <c r="K14" s="129" t="s">
        <v>85</v>
      </c>
      <c r="L14" s="149"/>
      <c r="M14" s="150"/>
      <c r="N14" s="55"/>
      <c r="O14" s="150"/>
      <c r="P14" s="55"/>
      <c r="Q14" s="150"/>
      <c r="R14" s="55"/>
      <c r="S14" s="150"/>
      <c r="T14" s="151"/>
    </row>
    <row r="15" spans="2:20" s="191" customFormat="1" ht="24" x14ac:dyDescent="0.2">
      <c r="B15" s="206">
        <v>10</v>
      </c>
      <c r="C15" s="207" t="s">
        <v>197</v>
      </c>
      <c r="D15" s="207" t="s">
        <v>198</v>
      </c>
      <c r="E15" s="207" t="s">
        <v>161</v>
      </c>
      <c r="F15" s="207" t="s">
        <v>169</v>
      </c>
      <c r="G15" s="208" t="s">
        <v>199</v>
      </c>
      <c r="H15" s="208" t="s">
        <v>200</v>
      </c>
      <c r="I15" s="208">
        <v>1999</v>
      </c>
      <c r="J15" s="209" t="s">
        <v>166</v>
      </c>
      <c r="K15" s="210" t="s">
        <v>85</v>
      </c>
      <c r="L15" s="211"/>
      <c r="M15" s="212"/>
      <c r="N15" s="213"/>
      <c r="O15" s="212">
        <v>1440</v>
      </c>
      <c r="P15" s="213"/>
      <c r="Q15" s="212"/>
      <c r="R15" s="213"/>
      <c r="S15" s="212"/>
      <c r="T15" s="214"/>
    </row>
    <row r="16" spans="2:20" s="191" customFormat="1" ht="24" x14ac:dyDescent="0.2">
      <c r="B16" s="206">
        <v>11</v>
      </c>
      <c r="C16" s="207" t="s">
        <v>201</v>
      </c>
      <c r="D16" s="207" t="s">
        <v>124</v>
      </c>
      <c r="E16" s="207" t="s">
        <v>161</v>
      </c>
      <c r="F16" s="207" t="s">
        <v>173</v>
      </c>
      <c r="G16" s="208" t="s">
        <v>202</v>
      </c>
      <c r="H16" s="208" t="s">
        <v>179</v>
      </c>
      <c r="I16" s="208">
        <v>2008</v>
      </c>
      <c r="J16" s="209" t="s">
        <v>166</v>
      </c>
      <c r="K16" s="210" t="s">
        <v>85</v>
      </c>
      <c r="L16" s="211"/>
      <c r="M16" s="212"/>
      <c r="N16" s="213"/>
      <c r="O16" s="212">
        <v>1620</v>
      </c>
      <c r="P16" s="213"/>
      <c r="Q16" s="212"/>
      <c r="R16" s="213"/>
      <c r="S16" s="212"/>
      <c r="T16" s="214"/>
    </row>
    <row r="17" spans="2:20" s="22" customFormat="1" ht="24" x14ac:dyDescent="0.2">
      <c r="B17" s="56">
        <v>12</v>
      </c>
      <c r="C17" s="57" t="s">
        <v>203</v>
      </c>
      <c r="D17" s="57" t="s">
        <v>204</v>
      </c>
      <c r="E17" s="57" t="s">
        <v>161</v>
      </c>
      <c r="F17" s="57" t="s">
        <v>173</v>
      </c>
      <c r="G17" s="58" t="s">
        <v>205</v>
      </c>
      <c r="H17" s="58" t="s">
        <v>179</v>
      </c>
      <c r="I17" s="58">
        <v>1995</v>
      </c>
      <c r="J17" s="59" t="s">
        <v>166</v>
      </c>
      <c r="K17" s="130" t="s">
        <v>85</v>
      </c>
      <c r="L17" s="152"/>
      <c r="M17" s="153">
        <v>180</v>
      </c>
      <c r="N17" s="60"/>
      <c r="O17" s="153"/>
      <c r="P17" s="60"/>
      <c r="Q17" s="153">
        <v>1</v>
      </c>
      <c r="R17" s="60"/>
      <c r="S17" s="153">
        <v>3</v>
      </c>
      <c r="T17" s="154"/>
    </row>
    <row r="18" spans="2:20" s="22" customFormat="1" ht="24" x14ac:dyDescent="0.2">
      <c r="B18" s="4">
        <v>13</v>
      </c>
      <c r="C18" s="9" t="s">
        <v>206</v>
      </c>
      <c r="D18" s="9" t="s">
        <v>207</v>
      </c>
      <c r="E18" s="9" t="s">
        <v>161</v>
      </c>
      <c r="F18" s="9" t="s">
        <v>173</v>
      </c>
      <c r="G18" s="53" t="s">
        <v>208</v>
      </c>
      <c r="H18" s="53" t="s">
        <v>179</v>
      </c>
      <c r="I18" s="53">
        <v>1999</v>
      </c>
      <c r="J18" s="54" t="s">
        <v>166</v>
      </c>
      <c r="K18" s="129" t="s">
        <v>85</v>
      </c>
      <c r="L18" s="149"/>
      <c r="M18" s="150"/>
      <c r="N18" s="55"/>
      <c r="O18" s="150"/>
      <c r="P18" s="55"/>
      <c r="Q18" s="150"/>
      <c r="R18" s="55"/>
      <c r="S18" s="150"/>
      <c r="T18" s="151"/>
    </row>
    <row r="19" spans="2:20" s="22" customFormat="1" ht="24" x14ac:dyDescent="0.2">
      <c r="B19" s="56">
        <v>14</v>
      </c>
      <c r="C19" s="57" t="s">
        <v>209</v>
      </c>
      <c r="D19" s="57" t="s">
        <v>210</v>
      </c>
      <c r="E19" s="57" t="s">
        <v>161</v>
      </c>
      <c r="F19" s="57" t="s">
        <v>173</v>
      </c>
      <c r="G19" s="58" t="s">
        <v>211</v>
      </c>
      <c r="H19" s="58" t="s">
        <v>179</v>
      </c>
      <c r="I19" s="58">
        <v>1980</v>
      </c>
      <c r="J19" s="59" t="s">
        <v>166</v>
      </c>
      <c r="K19" s="130" t="s">
        <v>85</v>
      </c>
      <c r="L19" s="152"/>
      <c r="M19" s="153">
        <v>180</v>
      </c>
      <c r="N19" s="60"/>
      <c r="O19" s="153"/>
      <c r="P19" s="60"/>
      <c r="Q19" s="153">
        <v>1</v>
      </c>
      <c r="R19" s="60"/>
      <c r="S19" s="153">
        <v>2</v>
      </c>
      <c r="T19" s="154"/>
    </row>
    <row r="20" spans="2:20" s="191" customFormat="1" ht="24" x14ac:dyDescent="0.2">
      <c r="B20" s="206">
        <v>15</v>
      </c>
      <c r="C20" s="207" t="s">
        <v>212</v>
      </c>
      <c r="D20" s="207" t="s">
        <v>213</v>
      </c>
      <c r="E20" s="207" t="s">
        <v>161</v>
      </c>
      <c r="F20" s="207" t="s">
        <v>173</v>
      </c>
      <c r="G20" s="208" t="s">
        <v>214</v>
      </c>
      <c r="H20" s="208" t="s">
        <v>179</v>
      </c>
      <c r="I20" s="208">
        <v>1999</v>
      </c>
      <c r="J20" s="209" t="s">
        <v>166</v>
      </c>
      <c r="K20" s="210" t="s">
        <v>85</v>
      </c>
      <c r="L20" s="211"/>
      <c r="M20" s="212"/>
      <c r="N20" s="213"/>
      <c r="O20" s="212">
        <v>4200</v>
      </c>
      <c r="P20" s="213"/>
      <c r="Q20" s="212"/>
      <c r="R20" s="213"/>
      <c r="S20" s="212"/>
      <c r="T20" s="214"/>
    </row>
    <row r="21" spans="2:20" s="22" customFormat="1" ht="24" x14ac:dyDescent="0.2">
      <c r="B21" s="4">
        <v>16</v>
      </c>
      <c r="C21" s="9" t="s">
        <v>215</v>
      </c>
      <c r="D21" s="9" t="s">
        <v>216</v>
      </c>
      <c r="E21" s="9" t="s">
        <v>217</v>
      </c>
      <c r="F21" s="9" t="s">
        <v>173</v>
      </c>
      <c r="G21" s="53" t="s">
        <v>218</v>
      </c>
      <c r="H21" s="53" t="s">
        <v>219</v>
      </c>
      <c r="I21" s="53">
        <v>1993</v>
      </c>
      <c r="J21" s="54" t="s">
        <v>166</v>
      </c>
      <c r="K21" s="129" t="s">
        <v>85</v>
      </c>
      <c r="L21" s="149"/>
      <c r="M21" s="150"/>
      <c r="N21" s="55"/>
      <c r="O21" s="150"/>
      <c r="P21" s="55"/>
      <c r="Q21" s="150"/>
      <c r="R21" s="55"/>
      <c r="S21" s="150"/>
      <c r="T21" s="151"/>
    </row>
    <row r="22" spans="2:20" s="22" customFormat="1" ht="24" x14ac:dyDescent="0.2">
      <c r="B22" s="4">
        <v>17</v>
      </c>
      <c r="C22" s="9" t="s">
        <v>220</v>
      </c>
      <c r="D22" s="9" t="s">
        <v>221</v>
      </c>
      <c r="E22" s="9" t="s">
        <v>161</v>
      </c>
      <c r="F22" s="9" t="s">
        <v>173</v>
      </c>
      <c r="G22" s="53" t="s">
        <v>222</v>
      </c>
      <c r="H22" s="53" t="s">
        <v>179</v>
      </c>
      <c r="I22" s="53">
        <v>2005</v>
      </c>
      <c r="J22" s="54" t="s">
        <v>166</v>
      </c>
      <c r="K22" s="129" t="s">
        <v>85</v>
      </c>
      <c r="L22" s="149"/>
      <c r="M22" s="150"/>
      <c r="N22" s="55"/>
      <c r="O22" s="150"/>
      <c r="P22" s="55"/>
      <c r="Q22" s="150"/>
      <c r="R22" s="55"/>
      <c r="S22" s="150"/>
      <c r="T22" s="151"/>
    </row>
    <row r="23" spans="2:20" ht="6" customHeight="1" x14ac:dyDescent="0.2">
      <c r="B23" s="251"/>
      <c r="C23" s="251"/>
      <c r="D23" s="251"/>
      <c r="E23" s="251"/>
      <c r="F23" s="251"/>
      <c r="G23" s="251"/>
      <c r="H23" s="251"/>
      <c r="I23" s="251"/>
      <c r="J23" s="251"/>
      <c r="K23" s="251"/>
      <c r="L23" s="251"/>
      <c r="M23" s="155"/>
      <c r="N23" s="156"/>
      <c r="O23" s="155"/>
      <c r="P23" s="156"/>
      <c r="Q23" s="155"/>
      <c r="R23" s="156"/>
      <c r="S23" s="155"/>
      <c r="T23" s="157"/>
    </row>
    <row r="24" spans="2:20" ht="18" customHeight="1" x14ac:dyDescent="0.2">
      <c r="B24" s="243" t="s">
        <v>295</v>
      </c>
      <c r="C24" s="243"/>
      <c r="D24" s="243"/>
      <c r="E24" s="243"/>
      <c r="F24" s="243" t="s">
        <v>407</v>
      </c>
      <c r="G24" s="243"/>
      <c r="H24" s="243"/>
      <c r="I24" s="243"/>
      <c r="J24" s="243" t="s">
        <v>296</v>
      </c>
      <c r="K24" s="243"/>
      <c r="L24" s="162"/>
      <c r="M24" s="163" t="s">
        <v>301</v>
      </c>
      <c r="N24" s="164"/>
      <c r="O24" s="164"/>
      <c r="P24" s="164"/>
      <c r="Q24" s="163" t="s">
        <v>301</v>
      </c>
      <c r="R24" s="164"/>
      <c r="S24" s="163" t="s">
        <v>301</v>
      </c>
      <c r="T24" s="165"/>
    </row>
    <row r="25" spans="2:20" ht="18" customHeight="1" x14ac:dyDescent="0.2">
      <c r="B25" s="244"/>
      <c r="C25" s="244"/>
      <c r="D25" s="244"/>
      <c r="E25" s="244"/>
      <c r="F25" s="244"/>
      <c r="G25" s="244"/>
      <c r="H25" s="244"/>
      <c r="I25" s="244"/>
      <c r="J25" s="244"/>
      <c r="K25" s="244"/>
      <c r="L25" s="166"/>
      <c r="M25" s="167">
        <f>AVERAGE(M6:M22)</f>
        <v>180</v>
      </c>
      <c r="N25" s="168"/>
      <c r="O25" s="168"/>
      <c r="P25" s="168"/>
      <c r="Q25" s="167">
        <f>AVERAGE(Q6:Q22)</f>
        <v>1</v>
      </c>
      <c r="R25" s="168"/>
      <c r="S25" s="167">
        <f>ROUND(AVERAGE(S6:S22),0)</f>
        <v>3</v>
      </c>
      <c r="T25" s="168"/>
    </row>
    <row r="26" spans="2:20" ht="18" customHeight="1" x14ac:dyDescent="0.2">
      <c r="B26" s="247">
        <v>17</v>
      </c>
      <c r="C26" s="247"/>
      <c r="D26" s="247"/>
      <c r="E26" s="247"/>
      <c r="F26" s="247">
        <v>17</v>
      </c>
      <c r="G26" s="247"/>
      <c r="H26" s="247"/>
      <c r="I26" s="247"/>
      <c r="J26" s="245" t="s">
        <v>294</v>
      </c>
      <c r="K26" s="245"/>
      <c r="L26" s="169"/>
      <c r="M26" s="170" t="s">
        <v>386</v>
      </c>
      <c r="N26" s="171"/>
      <c r="O26" s="171"/>
      <c r="P26" s="171"/>
      <c r="Q26" s="170" t="s">
        <v>386</v>
      </c>
      <c r="R26" s="171"/>
      <c r="S26" s="170" t="s">
        <v>386</v>
      </c>
      <c r="T26" s="171"/>
    </row>
    <row r="27" spans="2:20" ht="18" customHeight="1" x14ac:dyDescent="0.2">
      <c r="B27" s="248"/>
      <c r="C27" s="248"/>
      <c r="D27" s="248"/>
      <c r="E27" s="248"/>
      <c r="F27" s="248"/>
      <c r="G27" s="248"/>
      <c r="H27" s="248"/>
      <c r="I27" s="248"/>
      <c r="J27" s="246"/>
      <c r="K27" s="246"/>
      <c r="L27" s="172"/>
      <c r="M27" s="173">
        <f>M25*MAX($B6:$B22)</f>
        <v>3060</v>
      </c>
      <c r="N27" s="242"/>
      <c r="O27" s="242"/>
      <c r="P27" s="242"/>
      <c r="Q27" s="173">
        <f>Q25*MAX($B6:$B22)</f>
        <v>17</v>
      </c>
      <c r="R27" s="174"/>
      <c r="S27" s="173">
        <f>S25*MAX($B6:$B22)</f>
        <v>51</v>
      </c>
      <c r="T27" s="174"/>
    </row>
    <row r="28" spans="2:20" ht="5" customHeight="1" x14ac:dyDescent="0.2">
      <c r="L28" s="158"/>
      <c r="M28" s="161"/>
      <c r="N28" s="158"/>
      <c r="O28" s="159"/>
      <c r="P28" s="159"/>
      <c r="Q28" s="161"/>
      <c r="R28" s="158"/>
      <c r="S28" s="161"/>
      <c r="T28" s="158"/>
    </row>
    <row r="29" spans="2:20" x14ac:dyDescent="0.2">
      <c r="M29" s="160"/>
      <c r="N29" s="160"/>
      <c r="O29" s="160"/>
      <c r="P29" s="160"/>
      <c r="Q29" s="160"/>
      <c r="R29" s="160"/>
      <c r="S29" s="160"/>
    </row>
  </sheetData>
  <mergeCells count="26">
    <mergeCell ref="J4:J5"/>
    <mergeCell ref="K4:K5"/>
    <mergeCell ref="L4:L5"/>
    <mergeCell ref="Q4:Q5"/>
    <mergeCell ref="R4:R5"/>
    <mergeCell ref="B4:B5"/>
    <mergeCell ref="C4:C5"/>
    <mergeCell ref="D4:D5"/>
    <mergeCell ref="E4:E5"/>
    <mergeCell ref="I4:I5"/>
    <mergeCell ref="L2:T2"/>
    <mergeCell ref="S4:S5"/>
    <mergeCell ref="T4:T5"/>
    <mergeCell ref="N27:P27"/>
    <mergeCell ref="B24:E25"/>
    <mergeCell ref="F24:I25"/>
    <mergeCell ref="J24:K25"/>
    <mergeCell ref="J26:K27"/>
    <mergeCell ref="F26:I27"/>
    <mergeCell ref="B26:E27"/>
    <mergeCell ref="O4:O5"/>
    <mergeCell ref="P4:P5"/>
    <mergeCell ref="B23:L23"/>
    <mergeCell ref="M4:M5"/>
    <mergeCell ref="N4:N5"/>
    <mergeCell ref="B2:K3"/>
  </mergeCells>
  <pageMargins left="0.7" right="0.7" top="0.75" bottom="0.75" header="0.3" footer="0.3"/>
  <ignoredErrors>
    <ignoredError sqref="F6:H2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F9232-284E-1C4A-B24A-00D8B6DBD7F7}">
  <dimension ref="B2:N31"/>
  <sheetViews>
    <sheetView showGridLines="0" topLeftCell="A7" zoomScale="161" zoomScaleNormal="100" workbookViewId="0">
      <selection activeCell="N1" sqref="N1:N1048576"/>
    </sheetView>
  </sheetViews>
  <sheetFormatPr baseColWidth="10" defaultColWidth="8.83203125" defaultRowHeight="16" x14ac:dyDescent="0.2"/>
  <cols>
    <col min="2" max="2" width="17" customWidth="1"/>
    <col min="3" max="3" width="12" customWidth="1"/>
    <col min="4" max="5" width="11.6640625" bestFit="1" customWidth="1"/>
    <col min="6" max="6" width="12.5" bestFit="1" customWidth="1"/>
    <col min="7" max="7" width="11.83203125" bestFit="1" customWidth="1"/>
    <col min="8" max="8" width="13" bestFit="1" customWidth="1"/>
    <col min="9" max="9" width="14" hidden="1" customWidth="1"/>
    <col min="10" max="10" width="5.6640625" style="52" hidden="1" customWidth="1"/>
    <col min="11" max="12" width="5.83203125" hidden="1" customWidth="1"/>
    <col min="13" max="13" width="0.6640625" customWidth="1"/>
    <col min="14" max="14" width="0" hidden="1" customWidth="1"/>
  </cols>
  <sheetData>
    <row r="2" spans="2:14" ht="16" customHeight="1" x14ac:dyDescent="0.2">
      <c r="B2" s="126"/>
      <c r="C2" s="126"/>
      <c r="D2" s="107" t="s">
        <v>311</v>
      </c>
      <c r="E2" s="201" t="s">
        <v>117</v>
      </c>
      <c r="F2" s="107" t="s">
        <v>118</v>
      </c>
      <c r="G2" s="201" t="s">
        <v>119</v>
      </c>
      <c r="H2" s="201" t="s">
        <v>120</v>
      </c>
      <c r="I2" s="265" t="s">
        <v>298</v>
      </c>
      <c r="J2" s="266"/>
      <c r="K2" s="265" t="s">
        <v>288</v>
      </c>
      <c r="L2" s="266"/>
      <c r="M2" s="116"/>
    </row>
    <row r="3" spans="2:14" x14ac:dyDescent="0.2">
      <c r="B3" s="38" t="s">
        <v>121</v>
      </c>
      <c r="C3" s="39"/>
      <c r="D3" s="127">
        <v>44400</v>
      </c>
      <c r="E3" s="127">
        <v>44408</v>
      </c>
      <c r="F3" s="127">
        <v>44412</v>
      </c>
      <c r="G3" s="127">
        <v>44453</v>
      </c>
      <c r="H3" s="127">
        <v>44464</v>
      </c>
      <c r="I3" s="267"/>
      <c r="J3" s="254"/>
      <c r="K3" s="267"/>
      <c r="L3" s="254"/>
      <c r="M3" s="128"/>
    </row>
    <row r="4" spans="2:14" x14ac:dyDescent="0.2">
      <c r="B4" s="35" t="s">
        <v>122</v>
      </c>
      <c r="C4" s="36"/>
      <c r="D4" s="37" t="s">
        <v>304</v>
      </c>
      <c r="E4" s="37" t="s">
        <v>304</v>
      </c>
      <c r="F4" s="37" t="s">
        <v>304</v>
      </c>
      <c r="G4" s="37" t="s">
        <v>305</v>
      </c>
      <c r="H4" s="37" t="s">
        <v>305</v>
      </c>
      <c r="I4" s="267"/>
      <c r="J4" s="254"/>
      <c r="K4" s="267"/>
      <c r="L4" s="254"/>
      <c r="M4" s="128"/>
    </row>
    <row r="5" spans="2:14" x14ac:dyDescent="0.2">
      <c r="B5" s="38" t="s">
        <v>123</v>
      </c>
      <c r="C5" s="39"/>
      <c r="D5" s="40" t="s">
        <v>204</v>
      </c>
      <c r="E5" s="40" t="s">
        <v>204</v>
      </c>
      <c r="F5" s="40" t="s">
        <v>204</v>
      </c>
      <c r="G5" s="40" t="s">
        <v>210</v>
      </c>
      <c r="H5" s="40" t="s">
        <v>210</v>
      </c>
      <c r="I5" s="267"/>
      <c r="J5" s="254"/>
      <c r="K5" s="267"/>
      <c r="L5" s="254"/>
      <c r="M5" s="128"/>
    </row>
    <row r="6" spans="2:14" x14ac:dyDescent="0.2">
      <c r="B6" s="35" t="s">
        <v>127</v>
      </c>
      <c r="C6" s="36"/>
      <c r="D6" s="37" t="s">
        <v>401</v>
      </c>
      <c r="E6" s="37" t="s">
        <v>401</v>
      </c>
      <c r="F6" s="37" t="s">
        <v>401</v>
      </c>
      <c r="G6" s="37" t="s">
        <v>402</v>
      </c>
      <c r="H6" s="37" t="s">
        <v>402</v>
      </c>
      <c r="I6" s="267"/>
      <c r="J6" s="254"/>
      <c r="K6" s="267"/>
      <c r="L6" s="254"/>
      <c r="M6" s="128"/>
    </row>
    <row r="7" spans="2:14" x14ac:dyDescent="0.2">
      <c r="B7" s="125" t="s">
        <v>302</v>
      </c>
      <c r="C7" s="133" t="s">
        <v>303</v>
      </c>
      <c r="D7" s="41" t="s">
        <v>128</v>
      </c>
      <c r="E7" s="41" t="s">
        <v>128</v>
      </c>
      <c r="F7" s="41" t="s">
        <v>128</v>
      </c>
      <c r="G7" s="41" t="s">
        <v>128</v>
      </c>
      <c r="H7" s="41" t="s">
        <v>128</v>
      </c>
      <c r="I7" s="269" t="s">
        <v>299</v>
      </c>
      <c r="J7" s="277">
        <f>AVERAGE(D8:H8)</f>
        <v>1060</v>
      </c>
      <c r="K7" s="114"/>
      <c r="L7" s="115"/>
      <c r="M7" s="261"/>
    </row>
    <row r="8" spans="2:14" x14ac:dyDescent="0.2">
      <c r="B8" s="124" t="s">
        <v>307</v>
      </c>
      <c r="C8" s="134" t="s">
        <v>306</v>
      </c>
      <c r="D8" s="41">
        <v>1600</v>
      </c>
      <c r="E8" s="41">
        <v>1200</v>
      </c>
      <c r="F8" s="41">
        <v>1600</v>
      </c>
      <c r="G8" s="41">
        <v>450</v>
      </c>
      <c r="H8" s="41">
        <v>450</v>
      </c>
      <c r="I8" s="270"/>
      <c r="J8" s="278"/>
      <c r="K8" s="116"/>
      <c r="L8" s="117"/>
      <c r="M8" s="262"/>
      <c r="N8">
        <f>AVERAGE(D8:H8)</f>
        <v>1060</v>
      </c>
    </row>
    <row r="9" spans="2:14" x14ac:dyDescent="0.2">
      <c r="B9" s="268" t="s">
        <v>308</v>
      </c>
      <c r="C9" s="135" t="s">
        <v>129</v>
      </c>
      <c r="D9" s="199">
        <v>3</v>
      </c>
      <c r="E9" s="199">
        <v>0.2</v>
      </c>
      <c r="F9" s="199">
        <v>4.5</v>
      </c>
      <c r="G9" s="199">
        <v>0</v>
      </c>
      <c r="H9" s="199">
        <v>0</v>
      </c>
      <c r="I9" s="44" t="s">
        <v>300</v>
      </c>
      <c r="J9" s="45">
        <f>AVERAGE(D9:H9)</f>
        <v>1.54</v>
      </c>
      <c r="K9" s="271"/>
      <c r="L9" s="272"/>
      <c r="M9" s="46"/>
    </row>
    <row r="10" spans="2:14" x14ac:dyDescent="0.2">
      <c r="B10" s="264"/>
      <c r="C10" s="134" t="s">
        <v>287</v>
      </c>
      <c r="D10" s="106">
        <f>D9/(D$8/1000)</f>
        <v>1.875</v>
      </c>
      <c r="E10" s="106">
        <f>E9/(E$8/1000)</f>
        <v>0.16666666666666669</v>
      </c>
      <c r="F10" s="106">
        <f>F9/(F$8/1000)</f>
        <v>2.8125</v>
      </c>
      <c r="G10" s="106">
        <f>G9/(G$8/1000)</f>
        <v>0</v>
      </c>
      <c r="H10" s="106">
        <f>H9/(H$8/1000)</f>
        <v>0</v>
      </c>
      <c r="I10" s="49" t="s">
        <v>287</v>
      </c>
      <c r="J10" s="50">
        <f>AVERAGE(D10:H10)</f>
        <v>0.97083333333333321</v>
      </c>
      <c r="K10" s="261"/>
      <c r="L10" s="273"/>
      <c r="M10" s="51"/>
    </row>
    <row r="11" spans="2:14" ht="16" hidden="1" customHeight="1" x14ac:dyDescent="0.2">
      <c r="B11" s="263" t="s">
        <v>134</v>
      </c>
      <c r="C11" s="135" t="s">
        <v>129</v>
      </c>
      <c r="D11" s="199"/>
      <c r="E11" s="199"/>
      <c r="F11" s="199"/>
      <c r="G11" s="199"/>
      <c r="H11" s="199"/>
      <c r="I11" s="44" t="s">
        <v>130</v>
      </c>
      <c r="J11" s="45">
        <v>3.9</v>
      </c>
      <c r="K11" s="261"/>
      <c r="L11" s="273"/>
      <c r="M11" s="46"/>
    </row>
    <row r="12" spans="2:14" ht="16" hidden="1" customHeight="1" x14ac:dyDescent="0.2">
      <c r="B12" s="264"/>
      <c r="C12" s="134" t="s">
        <v>132</v>
      </c>
      <c r="D12" s="200"/>
      <c r="E12" s="200"/>
      <c r="F12" s="200"/>
      <c r="G12" s="200"/>
      <c r="H12" s="200"/>
      <c r="I12" s="49" t="s">
        <v>133</v>
      </c>
      <c r="J12" s="50">
        <v>5</v>
      </c>
      <c r="K12" s="261"/>
      <c r="L12" s="273"/>
      <c r="M12" s="51"/>
    </row>
    <row r="13" spans="2:14" x14ac:dyDescent="0.2">
      <c r="B13" s="268" t="s">
        <v>309</v>
      </c>
      <c r="C13" s="135" t="s">
        <v>129</v>
      </c>
      <c r="D13" s="199">
        <v>3</v>
      </c>
      <c r="E13" s="199">
        <v>0.5</v>
      </c>
      <c r="F13" s="199">
        <v>3</v>
      </c>
      <c r="G13" s="199">
        <v>0</v>
      </c>
      <c r="H13" s="199">
        <v>0.2</v>
      </c>
      <c r="I13" s="44" t="s">
        <v>300</v>
      </c>
      <c r="J13" s="45">
        <f>AVERAGE(D13:H13)</f>
        <v>1.34</v>
      </c>
      <c r="K13" s="261"/>
      <c r="L13" s="273"/>
      <c r="M13" s="46"/>
    </row>
    <row r="14" spans="2:14" x14ac:dyDescent="0.2">
      <c r="B14" s="264"/>
      <c r="C14" s="134" t="s">
        <v>287</v>
      </c>
      <c r="D14" s="106">
        <f>D13/(D$8/1000)</f>
        <v>1.875</v>
      </c>
      <c r="E14" s="106">
        <f>E13/(E$8/1000)</f>
        <v>0.41666666666666669</v>
      </c>
      <c r="F14" s="106">
        <f>F13/(F$8/1000)</f>
        <v>1.875</v>
      </c>
      <c r="G14" s="106">
        <f>G13/(G$8/1000)</f>
        <v>0</v>
      </c>
      <c r="H14" s="106">
        <f>H13/(H$8/1000)</f>
        <v>0.44444444444444448</v>
      </c>
      <c r="I14" s="49" t="s">
        <v>287</v>
      </c>
      <c r="J14" s="50">
        <f>AVERAGE(D14:H14)</f>
        <v>0.92222222222222217</v>
      </c>
      <c r="K14" s="261"/>
      <c r="L14" s="273"/>
      <c r="M14" s="51"/>
    </row>
    <row r="15" spans="2:14" x14ac:dyDescent="0.2">
      <c r="B15" s="268" t="s">
        <v>310</v>
      </c>
      <c r="C15" s="135" t="s">
        <v>129</v>
      </c>
      <c r="D15" s="199">
        <v>1</v>
      </c>
      <c r="E15" s="199">
        <v>0.1</v>
      </c>
      <c r="F15" s="199">
        <v>1</v>
      </c>
      <c r="G15" s="199">
        <v>0.1</v>
      </c>
      <c r="H15" s="199">
        <v>0.6</v>
      </c>
      <c r="I15" s="44" t="s">
        <v>300</v>
      </c>
      <c r="J15" s="45">
        <f>AVERAGE(D15:H15)</f>
        <v>0.56000000000000005</v>
      </c>
      <c r="K15" s="261"/>
      <c r="L15" s="273"/>
      <c r="M15" s="46"/>
    </row>
    <row r="16" spans="2:14" x14ac:dyDescent="0.2">
      <c r="B16" s="264"/>
      <c r="C16" s="134" t="s">
        <v>287</v>
      </c>
      <c r="D16" s="106">
        <f>D15/(D$8/1000)</f>
        <v>0.625</v>
      </c>
      <c r="E16" s="106">
        <f>E15/(E$8/1000)</f>
        <v>8.3333333333333343E-2</v>
      </c>
      <c r="F16" s="106">
        <f>F15/(F$8/1000)</f>
        <v>0.625</v>
      </c>
      <c r="G16" s="106">
        <f>G15/(G$8/1000)</f>
        <v>0.22222222222222224</v>
      </c>
      <c r="H16" s="106">
        <f>H15/(H$8/1000)</f>
        <v>1.3333333333333333</v>
      </c>
      <c r="I16" s="49" t="s">
        <v>287</v>
      </c>
      <c r="J16" s="50">
        <f>AVERAGE(D16:H16)</f>
        <v>0.57777777777777783</v>
      </c>
      <c r="K16" s="262"/>
      <c r="L16" s="274"/>
      <c r="M16" s="51"/>
    </row>
    <row r="17" spans="2:13" hidden="1" x14ac:dyDescent="0.2">
      <c r="B17" s="263" t="s">
        <v>135</v>
      </c>
      <c r="C17" s="42" t="s">
        <v>129</v>
      </c>
      <c r="D17" s="43">
        <v>0.1</v>
      </c>
      <c r="E17" s="43"/>
      <c r="F17" s="43"/>
      <c r="G17" s="43"/>
      <c r="H17" s="43"/>
      <c r="I17" s="44" t="s">
        <v>130</v>
      </c>
      <c r="J17" s="45">
        <v>0.375</v>
      </c>
      <c r="K17" s="46" t="s">
        <v>131</v>
      </c>
      <c r="L17" s="42">
        <v>969</v>
      </c>
      <c r="M17" s="46"/>
    </row>
    <row r="18" spans="2:13" hidden="1" x14ac:dyDescent="0.2">
      <c r="B18" s="264"/>
      <c r="C18" s="47" t="s">
        <v>132</v>
      </c>
      <c r="D18" s="48"/>
      <c r="E18" s="48"/>
      <c r="F18" s="48"/>
      <c r="G18" s="48"/>
      <c r="H18" s="48"/>
      <c r="I18" s="49" t="s">
        <v>133</v>
      </c>
      <c r="J18" s="50">
        <v>30</v>
      </c>
      <c r="K18" s="51"/>
      <c r="L18" s="47"/>
      <c r="M18" s="51"/>
    </row>
    <row r="19" spans="2:13" hidden="1" x14ac:dyDescent="0.2">
      <c r="B19" s="263" t="s">
        <v>136</v>
      </c>
      <c r="C19" s="42" t="s">
        <v>129</v>
      </c>
      <c r="D19" s="43"/>
      <c r="E19" s="43"/>
      <c r="F19" s="43"/>
      <c r="G19" s="43"/>
      <c r="H19" s="43"/>
      <c r="I19" s="44" t="s">
        <v>130</v>
      </c>
      <c r="J19" s="45">
        <v>0.4</v>
      </c>
      <c r="K19" s="46" t="s">
        <v>131</v>
      </c>
      <c r="L19" s="42">
        <v>1033.6000000000001</v>
      </c>
      <c r="M19" s="46"/>
    </row>
    <row r="20" spans="2:13" hidden="1" x14ac:dyDescent="0.2">
      <c r="B20" s="264"/>
      <c r="C20" s="47" t="s">
        <v>132</v>
      </c>
      <c r="D20" s="48"/>
      <c r="E20" s="48"/>
      <c r="F20" s="48"/>
      <c r="G20" s="48"/>
      <c r="H20" s="48"/>
      <c r="I20" s="49" t="s">
        <v>133</v>
      </c>
      <c r="J20" s="50">
        <v>4</v>
      </c>
      <c r="K20" s="51"/>
      <c r="L20" s="47"/>
      <c r="M20" s="51"/>
    </row>
    <row r="21" spans="2:13" hidden="1" x14ac:dyDescent="0.2">
      <c r="B21" s="263" t="s">
        <v>137</v>
      </c>
      <c r="C21" s="42" t="s">
        <v>129</v>
      </c>
      <c r="D21" s="43"/>
      <c r="E21" s="43"/>
      <c r="F21" s="43"/>
      <c r="G21" s="43"/>
      <c r="H21" s="43"/>
      <c r="I21" s="44" t="s">
        <v>130</v>
      </c>
      <c r="J21" s="45">
        <v>11</v>
      </c>
      <c r="K21" s="46" t="s">
        <v>131</v>
      </c>
      <c r="L21" s="42">
        <v>28424</v>
      </c>
      <c r="M21" s="46"/>
    </row>
    <row r="22" spans="2:13" hidden="1" x14ac:dyDescent="0.2">
      <c r="B22" s="264"/>
      <c r="C22" s="47" t="s">
        <v>132</v>
      </c>
      <c r="D22" s="48"/>
      <c r="E22" s="48"/>
      <c r="F22" s="48"/>
      <c r="G22" s="48"/>
      <c r="H22" s="48"/>
      <c r="I22" s="49" t="s">
        <v>133</v>
      </c>
      <c r="J22" s="50">
        <v>4.5</v>
      </c>
      <c r="K22" s="51"/>
      <c r="L22" s="47"/>
      <c r="M22" s="51"/>
    </row>
    <row r="23" spans="2:13" hidden="1" x14ac:dyDescent="0.2">
      <c r="B23" s="263" t="s">
        <v>138</v>
      </c>
      <c r="C23" s="42" t="s">
        <v>129</v>
      </c>
      <c r="D23" s="43">
        <v>4</v>
      </c>
      <c r="E23" s="43"/>
      <c r="F23" s="43"/>
      <c r="G23" s="43"/>
      <c r="H23" s="43"/>
      <c r="I23" s="44" t="s">
        <v>130</v>
      </c>
      <c r="J23" s="45">
        <v>1.5333333333333334</v>
      </c>
      <c r="K23" s="46" t="s">
        <v>131</v>
      </c>
      <c r="L23" s="42">
        <v>3962.1333333333337</v>
      </c>
      <c r="M23" s="46"/>
    </row>
    <row r="24" spans="2:13" hidden="1" x14ac:dyDescent="0.2">
      <c r="B24" s="264"/>
      <c r="C24" s="47" t="s">
        <v>132</v>
      </c>
      <c r="D24" s="48"/>
      <c r="E24" s="48"/>
      <c r="F24" s="48"/>
      <c r="G24" s="48"/>
      <c r="H24" s="48"/>
      <c r="I24" s="49" t="s">
        <v>133</v>
      </c>
      <c r="J24" s="50">
        <v>8</v>
      </c>
      <c r="K24" s="51"/>
      <c r="L24" s="47"/>
      <c r="M24" s="51"/>
    </row>
    <row r="25" spans="2:13" hidden="1" x14ac:dyDescent="0.2">
      <c r="B25" s="263" t="s">
        <v>139</v>
      </c>
      <c r="C25" s="42" t="s">
        <v>129</v>
      </c>
      <c r="D25" s="43"/>
      <c r="E25" s="43"/>
      <c r="F25" s="43"/>
      <c r="G25" s="43"/>
      <c r="H25" s="43"/>
      <c r="I25" s="44" t="s">
        <v>130</v>
      </c>
      <c r="J25" s="45">
        <v>0.9</v>
      </c>
      <c r="K25" s="46" t="s">
        <v>131</v>
      </c>
      <c r="L25" s="42">
        <v>2325.6</v>
      </c>
      <c r="M25" s="46"/>
    </row>
    <row r="26" spans="2:13" hidden="1" x14ac:dyDescent="0.2">
      <c r="B26" s="264"/>
      <c r="C26" s="47" t="s">
        <v>132</v>
      </c>
      <c r="D26" s="48"/>
      <c r="E26" s="48"/>
      <c r="F26" s="48"/>
      <c r="G26" s="48"/>
      <c r="H26" s="48"/>
      <c r="I26" s="49" t="s">
        <v>133</v>
      </c>
      <c r="J26" s="50">
        <v>10</v>
      </c>
      <c r="K26" s="51"/>
      <c r="L26" s="47"/>
      <c r="M26" s="51"/>
    </row>
    <row r="27" spans="2:13" ht="3" customHeight="1" x14ac:dyDescent="0.2">
      <c r="B27" s="110"/>
      <c r="C27" s="108"/>
      <c r="D27" s="111"/>
      <c r="E27" s="111"/>
      <c r="F27" s="111"/>
      <c r="G27" s="111"/>
      <c r="H27" s="111"/>
      <c r="I27" s="112"/>
      <c r="J27" s="113"/>
      <c r="K27" s="108"/>
      <c r="L27" s="108"/>
      <c r="M27" s="108"/>
    </row>
    <row r="28" spans="2:13" ht="16" customHeight="1" x14ac:dyDescent="0.2">
      <c r="B28" s="259" t="s">
        <v>291</v>
      </c>
      <c r="C28" s="259"/>
      <c r="D28" s="122" t="s">
        <v>290</v>
      </c>
      <c r="E28" s="118">
        <v>2018</v>
      </c>
      <c r="F28" s="118">
        <v>2019</v>
      </c>
      <c r="G28" s="118">
        <v>2020</v>
      </c>
      <c r="H28" s="118" t="s">
        <v>301</v>
      </c>
      <c r="I28" s="279" t="s">
        <v>292</v>
      </c>
      <c r="J28" s="279"/>
      <c r="K28" s="280" t="s">
        <v>289</v>
      </c>
      <c r="L28" s="280"/>
      <c r="M28" s="109"/>
    </row>
    <row r="29" spans="2:13" x14ac:dyDescent="0.2">
      <c r="B29" s="260"/>
      <c r="C29" s="260"/>
      <c r="D29" s="123" t="s">
        <v>293</v>
      </c>
      <c r="E29" s="119" t="s">
        <v>289</v>
      </c>
      <c r="F29" s="119">
        <v>5.35</v>
      </c>
      <c r="G29" s="119">
        <v>3.12</v>
      </c>
      <c r="H29" s="119" t="s">
        <v>289</v>
      </c>
      <c r="I29" s="275" t="s">
        <v>296</v>
      </c>
      <c r="J29" s="275"/>
      <c r="K29" s="276" t="str">
        <f>IF(K28="n.d.",K28,IF(K9&gt;=K28,"positivo","negativo"))</f>
        <v>n.d.</v>
      </c>
      <c r="L29" s="276"/>
      <c r="M29" s="108"/>
    </row>
    <row r="30" spans="2:13" ht="16" customHeight="1" x14ac:dyDescent="0.2">
      <c r="B30" s="259" t="s">
        <v>297</v>
      </c>
      <c r="C30" s="259"/>
      <c r="D30" s="122" t="s">
        <v>290</v>
      </c>
      <c r="E30" s="120">
        <v>2021</v>
      </c>
      <c r="F30" s="281" t="s">
        <v>296</v>
      </c>
      <c r="G30" s="282"/>
      <c r="H30" s="283"/>
      <c r="I30" s="279" t="s">
        <v>292</v>
      </c>
      <c r="J30" s="279"/>
      <c r="K30" s="280" t="s">
        <v>289</v>
      </c>
      <c r="L30" s="280"/>
      <c r="M30" s="109"/>
    </row>
    <row r="31" spans="2:13" x14ac:dyDescent="0.2">
      <c r="B31" s="260"/>
      <c r="C31" s="260"/>
      <c r="D31" s="123" t="s">
        <v>293</v>
      </c>
      <c r="E31" s="121">
        <f>(SUM(D9:H9)+SUM(D13:H13)+SUM(D15:H15))/(SUM(D8:H8)/1000)</f>
        <v>3.2452830188679247</v>
      </c>
      <c r="F31" s="284" t="str">
        <f>IF(H29="n.d.",H29,IF(K11&gt;=H29,"positivo","negativo"))</f>
        <v>n.d.</v>
      </c>
      <c r="G31" s="285"/>
      <c r="H31" s="286"/>
      <c r="I31" s="275" t="s">
        <v>296</v>
      </c>
      <c r="J31" s="275"/>
      <c r="K31" s="276"/>
      <c r="L31" s="276"/>
      <c r="M31" s="108"/>
    </row>
  </sheetData>
  <mergeCells count="27">
    <mergeCell ref="I31:J31"/>
    <mergeCell ref="K31:L31"/>
    <mergeCell ref="B30:C31"/>
    <mergeCell ref="F30:H30"/>
    <mergeCell ref="F31:H31"/>
    <mergeCell ref="K29:L29"/>
    <mergeCell ref="J7:J8"/>
    <mergeCell ref="I28:J28"/>
    <mergeCell ref="K28:L28"/>
    <mergeCell ref="I30:J30"/>
    <mergeCell ref="K30:L30"/>
    <mergeCell ref="B28:C29"/>
    <mergeCell ref="M7:M8"/>
    <mergeCell ref="B25:B26"/>
    <mergeCell ref="I2:J6"/>
    <mergeCell ref="K2:L6"/>
    <mergeCell ref="B9:B10"/>
    <mergeCell ref="B11:B12"/>
    <mergeCell ref="B13:B14"/>
    <mergeCell ref="B15:B16"/>
    <mergeCell ref="B17:B18"/>
    <mergeCell ref="B19:B20"/>
    <mergeCell ref="B21:B22"/>
    <mergeCell ref="B23:B24"/>
    <mergeCell ref="I7:I8"/>
    <mergeCell ref="K9:L16"/>
    <mergeCell ref="I29:J2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E3CE5-C27C-2F43-A459-8ACE2F521AE0}">
  <dimension ref="B2:N26"/>
  <sheetViews>
    <sheetView showGridLines="0" zoomScale="161" zoomScaleNormal="100" workbookViewId="0">
      <selection activeCell="N1" sqref="N1:O1048576"/>
    </sheetView>
  </sheetViews>
  <sheetFormatPr baseColWidth="10" defaultColWidth="8.83203125" defaultRowHeight="16" x14ac:dyDescent="0.2"/>
  <cols>
    <col min="2" max="2" width="16.1640625" customWidth="1"/>
    <col min="3" max="4" width="11.6640625" bestFit="1" customWidth="1"/>
    <col min="5" max="5" width="12.5" bestFit="1" customWidth="1"/>
    <col min="6" max="6" width="11.83203125" bestFit="1" customWidth="1"/>
    <col min="7" max="7" width="13" bestFit="1" customWidth="1"/>
    <col min="8" max="8" width="14" hidden="1" customWidth="1"/>
    <col min="9" max="9" width="5.6640625" style="52" hidden="1" customWidth="1"/>
    <col min="10" max="11" width="5.83203125" hidden="1" customWidth="1"/>
    <col min="12" max="12" width="0.6640625" customWidth="1"/>
    <col min="13" max="13" width="3.5" customWidth="1"/>
    <col min="14" max="15" width="0" hidden="1" customWidth="1"/>
  </cols>
  <sheetData>
    <row r="2" spans="2:14" ht="16" customHeight="1" x14ac:dyDescent="0.2">
      <c r="B2" s="126"/>
      <c r="C2" s="101" t="str">
        <f>'Pesca 2'!D2</f>
        <v>Sur-01</v>
      </c>
      <c r="D2" s="107" t="str">
        <f>'Pesca 2'!E2</f>
        <v>Sur-02</v>
      </c>
      <c r="E2" s="107" t="str">
        <f>'Pesca 2'!F2</f>
        <v>Sur-03</v>
      </c>
      <c r="F2" s="107" t="str">
        <f>'Pesca 2'!G2</f>
        <v>Sur-04</v>
      </c>
      <c r="G2" s="107" t="str">
        <f>'Pesca 2'!H2</f>
        <v>Sur-05</v>
      </c>
      <c r="H2" s="265" t="s">
        <v>298</v>
      </c>
      <c r="I2" s="266"/>
      <c r="J2" s="265" t="s">
        <v>288</v>
      </c>
      <c r="K2" s="266"/>
      <c r="L2" s="116"/>
      <c r="M2" s="221"/>
    </row>
    <row r="3" spans="2:14" x14ac:dyDescent="0.2">
      <c r="B3" s="38" t="s">
        <v>121</v>
      </c>
      <c r="C3" s="127">
        <f>'Pesca 2'!D3</f>
        <v>44400</v>
      </c>
      <c r="D3" s="127">
        <f>'Pesca 2'!E3</f>
        <v>44408</v>
      </c>
      <c r="E3" s="127">
        <f>'Pesca 2'!F3</f>
        <v>44412</v>
      </c>
      <c r="F3" s="127">
        <f>'Pesca 2'!G3</f>
        <v>44453</v>
      </c>
      <c r="G3" s="127">
        <f>'Pesca 2'!H3</f>
        <v>44464</v>
      </c>
      <c r="H3" s="267"/>
      <c r="I3" s="254"/>
      <c r="J3" s="267"/>
      <c r="K3" s="254"/>
      <c r="L3" s="128"/>
      <c r="M3" s="221"/>
    </row>
    <row r="4" spans="2:14" x14ac:dyDescent="0.2">
      <c r="B4" s="35" t="s">
        <v>122</v>
      </c>
      <c r="C4" s="37" t="str">
        <f>'Pesca 2'!D4</f>
        <v>Foce Cerrano</v>
      </c>
      <c r="D4" s="37" t="str">
        <f>'Pesca 2'!E4</f>
        <v>Foce Cerrano</v>
      </c>
      <c r="E4" s="37" t="str">
        <f>'Pesca 2'!F4</f>
        <v>Foce Cerrano</v>
      </c>
      <c r="F4" s="37" t="str">
        <f>'Pesca 2'!G4</f>
        <v>P.zza Nassiriya</v>
      </c>
      <c r="G4" s="37" t="str">
        <f>'Pesca 2'!H4</f>
        <v>P.zza Nassiriya</v>
      </c>
      <c r="H4" s="267"/>
      <c r="I4" s="254"/>
      <c r="J4" s="267"/>
      <c r="K4" s="254"/>
      <c r="L4" s="128"/>
      <c r="M4" s="221"/>
    </row>
    <row r="5" spans="2:14" x14ac:dyDescent="0.2">
      <c r="B5" s="38" t="s">
        <v>123</v>
      </c>
      <c r="C5" s="127" t="str">
        <f>'Pesca 2'!D5</f>
        <v>MOMO I</v>
      </c>
      <c r="D5" s="127" t="str">
        <f>'Pesca 2'!E5</f>
        <v>MOMO I</v>
      </c>
      <c r="E5" s="127" t="str">
        <f>'Pesca 2'!F5</f>
        <v>MOMO I</v>
      </c>
      <c r="F5" s="127" t="str">
        <f>'Pesca 2'!G5</f>
        <v>ANGELA</v>
      </c>
      <c r="G5" s="127" t="str">
        <f>'Pesca 2'!H5</f>
        <v>ANGELA</v>
      </c>
      <c r="H5" s="267"/>
      <c r="I5" s="254"/>
      <c r="J5" s="267"/>
      <c r="K5" s="254"/>
      <c r="L5" s="128"/>
      <c r="M5" s="221"/>
    </row>
    <row r="6" spans="2:14" x14ac:dyDescent="0.2">
      <c r="B6" s="35" t="s">
        <v>127</v>
      </c>
      <c r="C6" s="37" t="str">
        <f>'Pesca 2'!D6</f>
        <v>R.Pantolfi</v>
      </c>
      <c r="D6" s="37" t="str">
        <f>'Pesca 2'!E6</f>
        <v>R.Pantolfi</v>
      </c>
      <c r="E6" s="37" t="str">
        <f>'Pesca 2'!F6</f>
        <v>R.Pantolfi</v>
      </c>
      <c r="F6" s="37" t="str">
        <f>'Pesca 2'!G6</f>
        <v>A.Mariani</v>
      </c>
      <c r="G6" s="37" t="str">
        <f>'Pesca 2'!H6</f>
        <v>A.Mariani</v>
      </c>
      <c r="H6" s="267"/>
      <c r="I6" s="254"/>
      <c r="J6" s="267"/>
      <c r="K6" s="254"/>
      <c r="L6" s="128"/>
      <c r="M6" s="221"/>
    </row>
    <row r="7" spans="2:14" x14ac:dyDescent="0.2">
      <c r="B7" s="268" t="s">
        <v>381</v>
      </c>
      <c r="C7" s="301">
        <f>'Pesca calcoli'!D63</f>
        <v>12</v>
      </c>
      <c r="D7" s="301">
        <f>'Pesca calcoli'!E63</f>
        <v>11</v>
      </c>
      <c r="E7" s="301">
        <f>'Pesca calcoli'!F63</f>
        <v>14</v>
      </c>
      <c r="F7" s="301">
        <f>'Pesca calcoli'!G63</f>
        <v>12</v>
      </c>
      <c r="G7" s="301">
        <f>'Pesca calcoli'!H63</f>
        <v>12</v>
      </c>
      <c r="H7" s="269" t="s">
        <v>299</v>
      </c>
      <c r="I7" s="277" t="e">
        <f>AVERAGE(C8:G8)</f>
        <v>#DIV/0!</v>
      </c>
      <c r="J7" s="114"/>
      <c r="K7" s="115"/>
      <c r="L7" s="261"/>
      <c r="M7" s="222"/>
    </row>
    <row r="8" spans="2:14" x14ac:dyDescent="0.2">
      <c r="B8" s="264"/>
      <c r="C8" s="302"/>
      <c r="D8" s="302"/>
      <c r="E8" s="302"/>
      <c r="F8" s="302"/>
      <c r="G8" s="302"/>
      <c r="H8" s="270"/>
      <c r="I8" s="278"/>
      <c r="J8" s="116"/>
      <c r="K8" s="117"/>
      <c r="L8" s="262"/>
      <c r="M8" s="222"/>
      <c r="N8" t="s">
        <v>408</v>
      </c>
    </row>
    <row r="9" spans="2:14" x14ac:dyDescent="0.2">
      <c r="B9" s="268" t="s">
        <v>382</v>
      </c>
      <c r="C9" s="295">
        <f>MAXA('Pesca calcoli'!B4:B67)</f>
        <v>26</v>
      </c>
      <c r="D9" s="296"/>
      <c r="E9" s="296"/>
      <c r="F9" s="296"/>
      <c r="G9" s="297"/>
      <c r="H9" s="44" t="s">
        <v>300</v>
      </c>
      <c r="I9" s="45">
        <f>AVERAGE(C9:G9)</f>
        <v>26</v>
      </c>
      <c r="J9" s="271"/>
      <c r="K9" s="272"/>
      <c r="L9" s="46"/>
      <c r="M9" s="160"/>
      <c r="N9">
        <f>ROUND(C9/(SUM('Pesca 2'!D8:H8)/1000),2)</f>
        <v>4.91</v>
      </c>
    </row>
    <row r="10" spans="2:14" x14ac:dyDescent="0.2">
      <c r="B10" s="264"/>
      <c r="C10" s="298"/>
      <c r="D10" s="299"/>
      <c r="E10" s="299"/>
      <c r="F10" s="299"/>
      <c r="G10" s="300"/>
      <c r="H10" s="49" t="s">
        <v>287</v>
      </c>
      <c r="I10" s="50" t="e">
        <f>AVERAGE(C10:G10)</f>
        <v>#DIV/0!</v>
      </c>
      <c r="J10" s="261"/>
      <c r="K10" s="273"/>
      <c r="L10" s="51"/>
      <c r="M10" s="160"/>
    </row>
    <row r="11" spans="2:14" ht="16" hidden="1" customHeight="1" x14ac:dyDescent="0.2">
      <c r="B11" s="263" t="s">
        <v>134</v>
      </c>
      <c r="C11" s="43"/>
      <c r="D11" s="43"/>
      <c r="E11" s="43"/>
      <c r="F11" s="43"/>
      <c r="G11" s="43"/>
      <c r="H11" s="44" t="s">
        <v>130</v>
      </c>
      <c r="I11" s="45">
        <v>3.9</v>
      </c>
      <c r="J11" s="261"/>
      <c r="K11" s="273"/>
      <c r="L11" s="46"/>
      <c r="M11" s="160"/>
    </row>
    <row r="12" spans="2:14" ht="16" hidden="1" customHeight="1" x14ac:dyDescent="0.2">
      <c r="B12" s="264"/>
      <c r="C12" s="48"/>
      <c r="D12" s="48"/>
      <c r="E12" s="48"/>
      <c r="F12" s="48"/>
      <c r="G12" s="48"/>
      <c r="H12" s="49" t="s">
        <v>133</v>
      </c>
      <c r="I12" s="50">
        <v>5</v>
      </c>
      <c r="J12" s="261"/>
      <c r="K12" s="273"/>
      <c r="L12" s="51"/>
      <c r="M12" s="160"/>
    </row>
    <row r="13" spans="2:14" ht="16" customHeight="1" x14ac:dyDescent="0.2">
      <c r="B13" s="268" t="s">
        <v>410</v>
      </c>
      <c r="C13" s="227">
        <v>2018</v>
      </c>
      <c r="D13" s="228">
        <v>2019</v>
      </c>
      <c r="E13" s="228">
        <v>2020</v>
      </c>
      <c r="F13" s="296" t="s">
        <v>411</v>
      </c>
      <c r="G13" s="297"/>
      <c r="H13" s="44" t="s">
        <v>300</v>
      </c>
      <c r="I13" s="45">
        <f>AVERAGE(C13:G13)</f>
        <v>2019</v>
      </c>
      <c r="J13" s="261"/>
      <c r="K13" s="273"/>
      <c r="L13" s="46"/>
      <c r="M13" s="160"/>
      <c r="N13">
        <v>5.07</v>
      </c>
    </row>
    <row r="14" spans="2:14" x14ac:dyDescent="0.2">
      <c r="B14" s="264"/>
      <c r="C14" s="225" t="s">
        <v>289</v>
      </c>
      <c r="D14" s="229">
        <v>63</v>
      </c>
      <c r="E14" s="229">
        <v>36</v>
      </c>
      <c r="F14" s="299" t="s">
        <v>289</v>
      </c>
      <c r="G14" s="300"/>
      <c r="H14" s="49" t="s">
        <v>287</v>
      </c>
      <c r="I14" s="50">
        <f>AVERAGE(C14:G14)</f>
        <v>49.5</v>
      </c>
      <c r="J14" s="261"/>
      <c r="K14" s="273"/>
      <c r="L14" s="51"/>
      <c r="M14" s="160"/>
    </row>
    <row r="15" spans="2:14" x14ac:dyDescent="0.2">
      <c r="B15" s="287" t="s">
        <v>296</v>
      </c>
      <c r="C15" s="289" t="s">
        <v>289</v>
      </c>
      <c r="D15" s="290"/>
      <c r="E15" s="290"/>
      <c r="F15" s="290"/>
      <c r="G15" s="291"/>
      <c r="H15" s="44" t="s">
        <v>300</v>
      </c>
      <c r="I15" s="45" t="e">
        <f>AVERAGE(C15:G15)</f>
        <v>#DIV/0!</v>
      </c>
      <c r="J15" s="261"/>
      <c r="K15" s="273"/>
      <c r="L15" s="46"/>
      <c r="M15" s="160"/>
    </row>
    <row r="16" spans="2:14" x14ac:dyDescent="0.2">
      <c r="B16" s="288"/>
      <c r="C16" s="292"/>
      <c r="D16" s="293"/>
      <c r="E16" s="293"/>
      <c r="F16" s="293"/>
      <c r="G16" s="294"/>
      <c r="H16" s="49" t="s">
        <v>287</v>
      </c>
      <c r="I16" s="50" t="e">
        <f>AVERAGE(C16:G16)</f>
        <v>#DIV/0!</v>
      </c>
      <c r="J16" s="262"/>
      <c r="K16" s="274"/>
      <c r="L16" s="51"/>
      <c r="M16" s="160"/>
    </row>
    <row r="17" spans="2:13" hidden="1" x14ac:dyDescent="0.2">
      <c r="B17" s="263" t="s">
        <v>135</v>
      </c>
      <c r="C17" s="43">
        <v>0.1</v>
      </c>
      <c r="D17" s="43"/>
      <c r="E17" s="43"/>
      <c r="F17" s="43"/>
      <c r="G17" s="43"/>
      <c r="H17" s="44" t="s">
        <v>130</v>
      </c>
      <c r="I17" s="45">
        <v>0.375</v>
      </c>
      <c r="J17" s="46" t="s">
        <v>131</v>
      </c>
      <c r="K17" s="42">
        <v>969</v>
      </c>
      <c r="L17" s="46"/>
      <c r="M17" s="160"/>
    </row>
    <row r="18" spans="2:13" hidden="1" x14ac:dyDescent="0.2">
      <c r="B18" s="264"/>
      <c r="C18" s="48"/>
      <c r="D18" s="48"/>
      <c r="E18" s="48"/>
      <c r="F18" s="48"/>
      <c r="G18" s="48"/>
      <c r="H18" s="49" t="s">
        <v>133</v>
      </c>
      <c r="I18" s="50">
        <v>30</v>
      </c>
      <c r="J18" s="51"/>
      <c r="K18" s="47"/>
      <c r="L18" s="51"/>
      <c r="M18" s="160"/>
    </row>
    <row r="19" spans="2:13" hidden="1" x14ac:dyDescent="0.2">
      <c r="B19" s="263" t="s">
        <v>136</v>
      </c>
      <c r="C19" s="43"/>
      <c r="D19" s="43"/>
      <c r="E19" s="43"/>
      <c r="F19" s="43"/>
      <c r="G19" s="43"/>
      <c r="H19" s="44" t="s">
        <v>130</v>
      </c>
      <c r="I19" s="45">
        <v>0.4</v>
      </c>
      <c r="J19" s="46" t="s">
        <v>131</v>
      </c>
      <c r="K19" s="42">
        <v>1033.6000000000001</v>
      </c>
      <c r="L19" s="46"/>
      <c r="M19" s="160"/>
    </row>
    <row r="20" spans="2:13" hidden="1" x14ac:dyDescent="0.2">
      <c r="B20" s="264"/>
      <c r="C20" s="48"/>
      <c r="D20" s="48"/>
      <c r="E20" s="48"/>
      <c r="F20" s="48"/>
      <c r="G20" s="48"/>
      <c r="H20" s="49" t="s">
        <v>133</v>
      </c>
      <c r="I20" s="50">
        <v>4</v>
      </c>
      <c r="J20" s="51"/>
      <c r="K20" s="47"/>
      <c r="L20" s="51"/>
      <c r="M20" s="160"/>
    </row>
    <row r="21" spans="2:13" hidden="1" x14ac:dyDescent="0.2">
      <c r="B21" s="263" t="s">
        <v>137</v>
      </c>
      <c r="C21" s="43"/>
      <c r="D21" s="43"/>
      <c r="E21" s="43"/>
      <c r="F21" s="43"/>
      <c r="G21" s="43"/>
      <c r="H21" s="44" t="s">
        <v>130</v>
      </c>
      <c r="I21" s="45">
        <v>11</v>
      </c>
      <c r="J21" s="46" t="s">
        <v>131</v>
      </c>
      <c r="K21" s="42">
        <v>28424</v>
      </c>
      <c r="L21" s="46"/>
      <c r="M21" s="160"/>
    </row>
    <row r="22" spans="2:13" hidden="1" x14ac:dyDescent="0.2">
      <c r="B22" s="264"/>
      <c r="C22" s="48"/>
      <c r="D22" s="48"/>
      <c r="E22" s="48"/>
      <c r="F22" s="48"/>
      <c r="G22" s="48"/>
      <c r="H22" s="49" t="s">
        <v>133</v>
      </c>
      <c r="I22" s="50">
        <v>4.5</v>
      </c>
      <c r="J22" s="51"/>
      <c r="K22" s="47"/>
      <c r="L22" s="51"/>
      <c r="M22" s="160"/>
    </row>
    <row r="23" spans="2:13" hidden="1" x14ac:dyDescent="0.2">
      <c r="B23" s="263" t="s">
        <v>138</v>
      </c>
      <c r="C23" s="43">
        <v>4</v>
      </c>
      <c r="D23" s="43"/>
      <c r="E23" s="43"/>
      <c r="F23" s="43"/>
      <c r="G23" s="43"/>
      <c r="H23" s="44" t="s">
        <v>130</v>
      </c>
      <c r="I23" s="45">
        <v>1.5333333333333334</v>
      </c>
      <c r="J23" s="46" t="s">
        <v>131</v>
      </c>
      <c r="K23" s="42">
        <v>3962.1333333333337</v>
      </c>
      <c r="L23" s="46"/>
      <c r="M23" s="160"/>
    </row>
    <row r="24" spans="2:13" hidden="1" x14ac:dyDescent="0.2">
      <c r="B24" s="264"/>
      <c r="C24" s="48"/>
      <c r="D24" s="48"/>
      <c r="E24" s="48"/>
      <c r="F24" s="48"/>
      <c r="G24" s="48"/>
      <c r="H24" s="49" t="s">
        <v>133</v>
      </c>
      <c r="I24" s="50">
        <v>8</v>
      </c>
      <c r="J24" s="51"/>
      <c r="K24" s="47"/>
      <c r="L24" s="51"/>
      <c r="M24" s="160"/>
    </row>
    <row r="25" spans="2:13" hidden="1" x14ac:dyDescent="0.2">
      <c r="B25" s="263" t="s">
        <v>139</v>
      </c>
      <c r="C25" s="43"/>
      <c r="D25" s="43"/>
      <c r="E25" s="43"/>
      <c r="F25" s="43"/>
      <c r="G25" s="43"/>
      <c r="H25" s="44" t="s">
        <v>130</v>
      </c>
      <c r="I25" s="45">
        <v>0.9</v>
      </c>
      <c r="J25" s="46" t="s">
        <v>131</v>
      </c>
      <c r="K25" s="42">
        <v>2325.6</v>
      </c>
      <c r="L25" s="46"/>
      <c r="M25" s="160"/>
    </row>
    <row r="26" spans="2:13" hidden="1" x14ac:dyDescent="0.2">
      <c r="B26" s="264"/>
      <c r="C26" s="48"/>
      <c r="D26" s="48"/>
      <c r="E26" s="48"/>
      <c r="F26" s="48"/>
      <c r="G26" s="48"/>
      <c r="H26" s="49" t="s">
        <v>133</v>
      </c>
      <c r="I26" s="50">
        <v>10</v>
      </c>
      <c r="J26" s="51"/>
      <c r="K26" s="47"/>
      <c r="L26" s="51"/>
      <c r="M26" s="160"/>
    </row>
  </sheetData>
  <mergeCells count="25">
    <mergeCell ref="G7:G8"/>
    <mergeCell ref="B7:B8"/>
    <mergeCell ref="C7:C8"/>
    <mergeCell ref="D7:D8"/>
    <mergeCell ref="E7:E8"/>
    <mergeCell ref="F7:F8"/>
    <mergeCell ref="B17:B18"/>
    <mergeCell ref="B19:B20"/>
    <mergeCell ref="B21:B22"/>
    <mergeCell ref="B23:B24"/>
    <mergeCell ref="B25:B26"/>
    <mergeCell ref="H2:I6"/>
    <mergeCell ref="J2:K6"/>
    <mergeCell ref="H7:H8"/>
    <mergeCell ref="I7:I8"/>
    <mergeCell ref="L7:L8"/>
    <mergeCell ref="B9:B10"/>
    <mergeCell ref="J9:K16"/>
    <mergeCell ref="B11:B12"/>
    <mergeCell ref="B13:B14"/>
    <mergeCell ref="B15:B16"/>
    <mergeCell ref="C15:G16"/>
    <mergeCell ref="C9:G10"/>
    <mergeCell ref="F13:G13"/>
    <mergeCell ref="F14:G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CB338-68EC-8741-A219-CA6EA71003D6}">
  <dimension ref="B1:X69"/>
  <sheetViews>
    <sheetView topLeftCell="E1" workbookViewId="0">
      <selection activeCell="H55" sqref="H55"/>
    </sheetView>
  </sheetViews>
  <sheetFormatPr baseColWidth="10" defaultRowHeight="16" x14ac:dyDescent="0.2"/>
  <cols>
    <col min="2" max="2" width="3.1640625" bestFit="1" customWidth="1"/>
    <col min="3" max="3" width="42" customWidth="1"/>
    <col min="18" max="18" width="10.83203125" style="232"/>
  </cols>
  <sheetData>
    <row r="1" spans="2:24" ht="17" thickBot="1" x14ac:dyDescent="0.25"/>
    <row r="2" spans="2:24" ht="30" customHeight="1" x14ac:dyDescent="0.2">
      <c r="B2" s="311"/>
      <c r="C2" s="314" t="s">
        <v>312</v>
      </c>
      <c r="D2" t="s">
        <v>371</v>
      </c>
      <c r="E2" t="s">
        <v>372</v>
      </c>
      <c r="F2" t="s">
        <v>373</v>
      </c>
      <c r="G2" t="s">
        <v>374</v>
      </c>
      <c r="H2" t="s">
        <v>375</v>
      </c>
    </row>
    <row r="3" spans="2:24" ht="30" customHeight="1" thickBot="1" x14ac:dyDescent="0.25">
      <c r="B3" s="313"/>
      <c r="C3" s="315"/>
      <c r="D3" t="str">
        <f>'Pesca 2'!D5</f>
        <v>MOMO I</v>
      </c>
      <c r="E3" t="str">
        <f>'Pesca 2'!E5</f>
        <v>MOMO I</v>
      </c>
      <c r="F3" t="str">
        <f>'Pesca 2'!F5</f>
        <v>MOMO I</v>
      </c>
      <c r="G3" t="str">
        <f>'Pesca 2'!G5</f>
        <v>ANGELA</v>
      </c>
      <c r="H3" t="str">
        <f>'Pesca 2'!H5</f>
        <v>ANGELA</v>
      </c>
      <c r="I3" t="s">
        <v>416</v>
      </c>
      <c r="J3" t="s">
        <v>416</v>
      </c>
      <c r="K3" t="s">
        <v>417</v>
      </c>
      <c r="L3" t="s">
        <v>418</v>
      </c>
      <c r="M3" t="s">
        <v>418</v>
      </c>
      <c r="N3" t="s">
        <v>415</v>
      </c>
      <c r="O3" t="s">
        <v>416</v>
      </c>
      <c r="P3" t="s">
        <v>417</v>
      </c>
      <c r="Q3" t="s">
        <v>418</v>
      </c>
      <c r="R3" s="232" t="s">
        <v>415</v>
      </c>
      <c r="S3" s="304" t="s">
        <v>412</v>
      </c>
      <c r="T3" s="304"/>
      <c r="U3" s="304"/>
      <c r="V3" s="304" t="s">
        <v>413</v>
      </c>
      <c r="W3" s="304"/>
      <c r="X3" s="304"/>
    </row>
    <row r="4" spans="2:24" ht="30" customHeight="1" thickBot="1" x14ac:dyDescent="0.25">
      <c r="B4" s="136" t="str">
        <f>IF(COUNTA(D4:H4)=0,"",1)</f>
        <v/>
      </c>
      <c r="C4" s="137" t="s">
        <v>313</v>
      </c>
      <c r="D4" s="144"/>
      <c r="E4" s="144"/>
      <c r="F4" s="144"/>
      <c r="G4" s="144"/>
      <c r="H4" s="144"/>
      <c r="N4" t="str">
        <f>IF(SUM(I4:M4)=0,"",SUM(I4:M4))</f>
        <v/>
      </c>
      <c r="O4" t="str">
        <f>IF(I4+J4=0,"",ROUND(AVERAGE(I4:J4)*13*17/$X$5*$V$6,0))</f>
        <v/>
      </c>
      <c r="P4" t="str">
        <f>IF(K4="","",ROUND(K4*13*17/$X$5*$V$6,0))</f>
        <v/>
      </c>
      <c r="Q4" t="str">
        <f>IF(L4+M4=0,"",ROUND(AVERAGE(L4:M4)*13*17/$X$5*$V$6,0))</f>
        <v/>
      </c>
      <c r="R4" s="232" t="str">
        <f>IF(SUM(O4:Q4)=0,"",SUM(O4:Q4))</f>
        <v/>
      </c>
      <c r="S4">
        <v>2019</v>
      </c>
      <c r="T4">
        <v>2020</v>
      </c>
      <c r="U4">
        <v>2021</v>
      </c>
      <c r="V4">
        <v>2019</v>
      </c>
      <c r="W4">
        <v>2020</v>
      </c>
      <c r="X4">
        <v>2021</v>
      </c>
    </row>
    <row r="5" spans="2:24" ht="30" customHeight="1" thickBot="1" x14ac:dyDescent="0.25">
      <c r="B5" s="138" t="str">
        <f>IF(COUNTA(D5:H5)=0,"",MAXA(B$4:B4)+1)</f>
        <v/>
      </c>
      <c r="C5" s="139" t="s">
        <v>314</v>
      </c>
      <c r="D5" s="138"/>
      <c r="E5" s="138"/>
      <c r="F5" s="138"/>
      <c r="G5" s="138"/>
      <c r="H5" s="138"/>
      <c r="N5" t="str">
        <f t="shared" ref="N5:N68" si="0">IF(SUM(I5:M5)=0,"",SUM(I5:M5))</f>
        <v/>
      </c>
      <c r="O5" t="str">
        <f t="shared" ref="O5:O68" si="1">IF(I5+J5=0,"",ROUND(AVERAGE(I5:J5)*13*17/$X$5*$V$6,0))</f>
        <v/>
      </c>
      <c r="P5" t="str">
        <f t="shared" ref="P5:P68" si="2">IF(K5="","",ROUND(K5*13*17/$X$5*$V$6,0))</f>
        <v/>
      </c>
      <c r="Q5" t="str">
        <f t="shared" ref="Q5:Q68" si="3">IF(L5+M5=0,"",ROUND(AVERAGE(L5:M5)*13*17/$X$5*$V$6,0))</f>
        <v/>
      </c>
      <c r="R5" s="232" t="str">
        <f t="shared" ref="R5:R68" si="4">IF(SUM(O5:Q5)=0,"",SUM(O5:Q5))</f>
        <v/>
      </c>
      <c r="S5">
        <v>152</v>
      </c>
      <c r="T5">
        <v>152</v>
      </c>
      <c r="U5">
        <v>180</v>
      </c>
      <c r="V5">
        <v>2060</v>
      </c>
      <c r="W5">
        <v>1420</v>
      </c>
      <c r="X5">
        <v>1060</v>
      </c>
    </row>
    <row r="6" spans="2:24" ht="30" customHeight="1" thickBot="1" x14ac:dyDescent="0.25">
      <c r="B6" s="136">
        <f>IF(COUNTA(D6:H6)=0,"",MAXA(B$4:B5)+1)</f>
        <v>1</v>
      </c>
      <c r="C6" s="137" t="s">
        <v>315</v>
      </c>
      <c r="D6" s="136"/>
      <c r="E6" s="136" t="s">
        <v>377</v>
      </c>
      <c r="F6" s="136"/>
      <c r="G6" s="136"/>
      <c r="H6" s="136"/>
      <c r="I6">
        <v>0</v>
      </c>
      <c r="J6">
        <v>0.4</v>
      </c>
      <c r="N6">
        <f t="shared" si="0"/>
        <v>0.4</v>
      </c>
      <c r="O6">
        <f t="shared" si="1"/>
        <v>63</v>
      </c>
      <c r="P6" t="str">
        <f t="shared" si="2"/>
        <v/>
      </c>
      <c r="Q6" t="str">
        <f t="shared" si="3"/>
        <v/>
      </c>
      <c r="R6" s="232">
        <f t="shared" si="4"/>
        <v>63</v>
      </c>
      <c r="S6" s="303">
        <f>AVERAGE(S5:U5)</f>
        <v>161.33333333333334</v>
      </c>
      <c r="T6" s="303"/>
      <c r="U6" s="303"/>
      <c r="V6" s="303">
        <f>AVERAGE(V5:X5)</f>
        <v>1513.3333333333333</v>
      </c>
      <c r="W6" s="303"/>
      <c r="X6" s="303"/>
    </row>
    <row r="7" spans="2:24" ht="30" customHeight="1" thickBot="1" x14ac:dyDescent="0.25">
      <c r="B7" s="140">
        <f>IF(COUNTA(D7:H7)=0,"",MAXA(B$4:B6)+1)</f>
        <v>2</v>
      </c>
      <c r="C7" s="141" t="s">
        <v>316</v>
      </c>
      <c r="D7" s="140"/>
      <c r="E7" s="140" t="s">
        <v>377</v>
      </c>
      <c r="F7" s="140" t="s">
        <v>377</v>
      </c>
      <c r="G7" s="140"/>
      <c r="H7" s="140" t="s">
        <v>377</v>
      </c>
      <c r="I7">
        <v>0</v>
      </c>
      <c r="J7">
        <v>0.2</v>
      </c>
      <c r="K7">
        <v>0.5</v>
      </c>
      <c r="L7">
        <v>0</v>
      </c>
      <c r="M7">
        <v>0.15</v>
      </c>
      <c r="N7">
        <f t="shared" si="0"/>
        <v>0.85</v>
      </c>
      <c r="O7">
        <f t="shared" si="1"/>
        <v>32</v>
      </c>
      <c r="P7">
        <f t="shared" si="2"/>
        <v>158</v>
      </c>
      <c r="Q7">
        <f t="shared" si="3"/>
        <v>24</v>
      </c>
      <c r="R7" s="232">
        <f t="shared" si="4"/>
        <v>214</v>
      </c>
      <c r="S7" s="231" t="s">
        <v>414</v>
      </c>
      <c r="T7" s="303">
        <f>S6/12</f>
        <v>13.444444444444445</v>
      </c>
      <c r="U7" s="303"/>
      <c r="V7" s="231"/>
      <c r="W7" s="304"/>
      <c r="X7" s="304"/>
    </row>
    <row r="8" spans="2:24" ht="30" customHeight="1" thickTop="1" thickBot="1" x14ac:dyDescent="0.25">
      <c r="B8" s="136">
        <f>IF(COUNTA(D8:H8)=0,"",MAXA(B$4:B7)+1)</f>
        <v>3</v>
      </c>
      <c r="C8" s="137" t="s">
        <v>317</v>
      </c>
      <c r="D8" s="136" t="s">
        <v>377</v>
      </c>
      <c r="E8" s="136" t="s">
        <v>377</v>
      </c>
      <c r="F8" s="136" t="s">
        <v>377</v>
      </c>
      <c r="G8" s="136"/>
      <c r="H8" s="136"/>
      <c r="I8">
        <v>1</v>
      </c>
      <c r="J8">
        <v>1.2</v>
      </c>
      <c r="K8">
        <v>0.5</v>
      </c>
      <c r="N8">
        <f>IF(SUM(I8:M8)=0,"",SUM(I8:M8))</f>
        <v>2.7</v>
      </c>
      <c r="O8">
        <f t="shared" si="1"/>
        <v>347</v>
      </c>
      <c r="P8">
        <f t="shared" si="2"/>
        <v>158</v>
      </c>
      <c r="Q8" t="str">
        <f t="shared" si="3"/>
        <v/>
      </c>
      <c r="R8" s="232">
        <f t="shared" si="4"/>
        <v>505</v>
      </c>
    </row>
    <row r="9" spans="2:24" ht="30" customHeight="1" thickBot="1" x14ac:dyDescent="0.25">
      <c r="B9" s="140">
        <f>IF(COUNTA(D9:H9)=0,"",MAXA(B$4:B8)+1)</f>
        <v>4</v>
      </c>
      <c r="C9" s="141" t="s">
        <v>318</v>
      </c>
      <c r="D9" s="140" t="s">
        <v>377</v>
      </c>
      <c r="E9" s="140" t="s">
        <v>377</v>
      </c>
      <c r="F9" s="140" t="s">
        <v>377</v>
      </c>
      <c r="G9" s="140"/>
      <c r="H9" s="140" t="s">
        <v>377</v>
      </c>
      <c r="I9">
        <v>3</v>
      </c>
      <c r="J9">
        <v>0.5</v>
      </c>
      <c r="K9">
        <v>4.5</v>
      </c>
      <c r="L9">
        <v>0</v>
      </c>
      <c r="M9">
        <v>0.2</v>
      </c>
      <c r="N9">
        <f t="shared" si="0"/>
        <v>8.1999999999999993</v>
      </c>
      <c r="O9">
        <f t="shared" si="1"/>
        <v>552</v>
      </c>
      <c r="P9">
        <f t="shared" si="2"/>
        <v>1420</v>
      </c>
      <c r="Q9">
        <f t="shared" si="3"/>
        <v>32</v>
      </c>
      <c r="R9" s="232">
        <f t="shared" si="4"/>
        <v>2004</v>
      </c>
    </row>
    <row r="10" spans="2:24" ht="30" customHeight="1" thickTop="1" thickBot="1" x14ac:dyDescent="0.25">
      <c r="B10" s="136" t="str">
        <f>IF(COUNTA(D10:H10)=0,"",MAXA(B$4:B9)+1)</f>
        <v/>
      </c>
      <c r="C10" s="137" t="s">
        <v>319</v>
      </c>
      <c r="D10" s="136"/>
      <c r="E10" s="136"/>
      <c r="F10" s="136"/>
      <c r="G10" s="136"/>
      <c r="H10" s="136"/>
      <c r="N10" t="str">
        <f t="shared" si="0"/>
        <v/>
      </c>
      <c r="O10" t="str">
        <f t="shared" si="1"/>
        <v/>
      </c>
      <c r="P10" t="str">
        <f t="shared" si="2"/>
        <v/>
      </c>
      <c r="Q10" t="str">
        <f t="shared" si="3"/>
        <v/>
      </c>
      <c r="R10" s="232" t="str">
        <f t="shared" si="4"/>
        <v/>
      </c>
    </row>
    <row r="11" spans="2:24" ht="30" customHeight="1" thickBot="1" x14ac:dyDescent="0.25">
      <c r="B11" s="138" t="str">
        <f>IF(COUNTA(D11:H11)=0,"",MAXA(B$4:B10)+1)</f>
        <v/>
      </c>
      <c r="C11" s="139" t="s">
        <v>320</v>
      </c>
      <c r="D11" s="138"/>
      <c r="E11" s="138"/>
      <c r="F11" s="138"/>
      <c r="G11" s="138"/>
      <c r="H11" s="138"/>
      <c r="N11" t="str">
        <f t="shared" si="0"/>
        <v/>
      </c>
      <c r="O11" t="str">
        <f t="shared" si="1"/>
        <v/>
      </c>
      <c r="P11" t="str">
        <f t="shared" si="2"/>
        <v/>
      </c>
      <c r="Q11" t="str">
        <f t="shared" si="3"/>
        <v/>
      </c>
      <c r="R11" s="232" t="str">
        <f t="shared" si="4"/>
        <v/>
      </c>
    </row>
    <row r="12" spans="2:24" ht="30" customHeight="1" thickBot="1" x14ac:dyDescent="0.25">
      <c r="B12" s="136">
        <f>IF(COUNTA(D12:H12)=0,"",MAXA(B$4:B11)+1)</f>
        <v>5</v>
      </c>
      <c r="C12" s="137" t="s">
        <v>321</v>
      </c>
      <c r="D12" s="136"/>
      <c r="E12" s="136"/>
      <c r="F12" s="136"/>
      <c r="G12" s="136" t="s">
        <v>377</v>
      </c>
      <c r="H12" s="136" t="s">
        <v>377</v>
      </c>
      <c r="L12">
        <v>3.5</v>
      </c>
      <c r="M12">
        <v>0.9</v>
      </c>
      <c r="N12">
        <f t="shared" si="0"/>
        <v>4.4000000000000004</v>
      </c>
      <c r="O12" t="str">
        <f t="shared" si="1"/>
        <v/>
      </c>
      <c r="P12" t="str">
        <f t="shared" si="2"/>
        <v/>
      </c>
      <c r="Q12">
        <f t="shared" si="3"/>
        <v>694</v>
      </c>
      <c r="R12" s="232">
        <f t="shared" si="4"/>
        <v>694</v>
      </c>
    </row>
    <row r="13" spans="2:24" ht="30" customHeight="1" thickBot="1" x14ac:dyDescent="0.25">
      <c r="B13" s="138" t="str">
        <f>IF(COUNTA(D13:H13)=0,"",MAXA(B$4:B12)+1)</f>
        <v/>
      </c>
      <c r="C13" s="139" t="s">
        <v>322</v>
      </c>
      <c r="D13" s="138"/>
      <c r="E13" s="138"/>
      <c r="F13" s="138"/>
      <c r="G13" s="138"/>
      <c r="H13" s="138"/>
      <c r="N13" t="str">
        <f t="shared" si="0"/>
        <v/>
      </c>
      <c r="O13" t="str">
        <f t="shared" si="1"/>
        <v/>
      </c>
      <c r="P13" t="str">
        <f t="shared" si="2"/>
        <v/>
      </c>
      <c r="Q13" t="str">
        <f t="shared" si="3"/>
        <v/>
      </c>
      <c r="R13" s="232" t="str">
        <f t="shared" si="4"/>
        <v/>
      </c>
    </row>
    <row r="14" spans="2:24" ht="30" customHeight="1" thickBot="1" x14ac:dyDescent="0.25">
      <c r="B14" s="136">
        <f>IF(COUNTA(D14:H14)=0,"",MAXA(B$4:B13)+1)</f>
        <v>6</v>
      </c>
      <c r="C14" s="137" t="s">
        <v>323</v>
      </c>
      <c r="D14" s="136" t="s">
        <v>377</v>
      </c>
      <c r="E14" s="136" t="s">
        <v>377</v>
      </c>
      <c r="F14" s="136" t="s">
        <v>377</v>
      </c>
      <c r="G14" s="136" t="s">
        <v>377</v>
      </c>
      <c r="H14" s="136" t="s">
        <v>377</v>
      </c>
      <c r="I14">
        <v>1</v>
      </c>
      <c r="J14">
        <v>0.4</v>
      </c>
      <c r="K14">
        <v>5</v>
      </c>
      <c r="L14">
        <v>0.4</v>
      </c>
      <c r="M14">
        <v>0.05</v>
      </c>
      <c r="N14">
        <f t="shared" si="0"/>
        <v>6.8500000000000005</v>
      </c>
      <c r="O14">
        <f t="shared" si="1"/>
        <v>221</v>
      </c>
      <c r="P14">
        <f t="shared" si="2"/>
        <v>1578</v>
      </c>
      <c r="Q14">
        <f t="shared" si="3"/>
        <v>71</v>
      </c>
      <c r="R14" s="232">
        <f t="shared" si="4"/>
        <v>1870</v>
      </c>
    </row>
    <row r="15" spans="2:24" ht="30" customHeight="1" thickBot="1" x14ac:dyDescent="0.25">
      <c r="B15" s="138">
        <f>IF(COUNTA(D15:H15)=0,"",MAXA(B$4:B14)+1)</f>
        <v>7</v>
      </c>
      <c r="C15" s="139" t="s">
        <v>324</v>
      </c>
      <c r="D15" s="138" t="s">
        <v>377</v>
      </c>
      <c r="E15" s="138"/>
      <c r="F15" s="138" t="s">
        <v>377</v>
      </c>
      <c r="G15" s="138" t="s">
        <v>377</v>
      </c>
      <c r="H15" s="138" t="s">
        <v>377</v>
      </c>
      <c r="I15">
        <v>0.5</v>
      </c>
      <c r="J15">
        <v>0</v>
      </c>
      <c r="K15">
        <v>0.3</v>
      </c>
      <c r="L15">
        <v>1</v>
      </c>
      <c r="M15">
        <v>0.25</v>
      </c>
      <c r="N15">
        <f t="shared" si="0"/>
        <v>2.0499999999999998</v>
      </c>
      <c r="O15">
        <f t="shared" si="1"/>
        <v>79</v>
      </c>
      <c r="P15">
        <f t="shared" si="2"/>
        <v>95</v>
      </c>
      <c r="Q15">
        <f t="shared" si="3"/>
        <v>197</v>
      </c>
      <c r="R15" s="232">
        <f t="shared" si="4"/>
        <v>371</v>
      </c>
    </row>
    <row r="16" spans="2:24" ht="30" customHeight="1" thickBot="1" x14ac:dyDescent="0.25">
      <c r="B16" s="136">
        <f>IF(COUNTA(D16:H16)=0,"",MAXA(B$4:B15)+1)</f>
        <v>8</v>
      </c>
      <c r="C16" s="137" t="s">
        <v>325</v>
      </c>
      <c r="D16" s="136"/>
      <c r="E16" s="136"/>
      <c r="F16" s="136"/>
      <c r="G16" s="136" t="s">
        <v>377</v>
      </c>
      <c r="H16" s="136" t="s">
        <v>377</v>
      </c>
      <c r="L16">
        <v>0.5</v>
      </c>
      <c r="M16">
        <v>0.3</v>
      </c>
      <c r="N16">
        <f t="shared" si="0"/>
        <v>0.8</v>
      </c>
      <c r="O16" t="str">
        <f t="shared" si="1"/>
        <v/>
      </c>
      <c r="P16" t="str">
        <f t="shared" si="2"/>
        <v/>
      </c>
      <c r="Q16">
        <f t="shared" si="3"/>
        <v>126</v>
      </c>
      <c r="R16" s="232">
        <f t="shared" si="4"/>
        <v>126</v>
      </c>
    </row>
    <row r="17" spans="2:18" ht="30" customHeight="1" thickBot="1" x14ac:dyDescent="0.25">
      <c r="B17" s="138">
        <f>IF(COUNTA(D17:H17)=0,"",MAXA(B$4:B16)+1)</f>
        <v>9</v>
      </c>
      <c r="C17" s="139" t="s">
        <v>326</v>
      </c>
      <c r="D17" s="138"/>
      <c r="E17" s="138"/>
      <c r="F17" s="138"/>
      <c r="G17" s="138" t="s">
        <v>377</v>
      </c>
      <c r="H17" s="138" t="s">
        <v>377</v>
      </c>
      <c r="L17">
        <v>0.2</v>
      </c>
      <c r="M17">
        <v>0.4</v>
      </c>
      <c r="N17">
        <f t="shared" si="0"/>
        <v>0.60000000000000009</v>
      </c>
      <c r="O17" t="str">
        <f t="shared" si="1"/>
        <v/>
      </c>
      <c r="P17" t="str">
        <f t="shared" si="2"/>
        <v/>
      </c>
      <c r="Q17">
        <f t="shared" si="3"/>
        <v>95</v>
      </c>
      <c r="R17" s="232">
        <f t="shared" si="4"/>
        <v>95</v>
      </c>
    </row>
    <row r="18" spans="2:18" ht="30" customHeight="1" thickBot="1" x14ac:dyDescent="0.25">
      <c r="B18" s="136">
        <f>IF(COUNTA(D18:H18)=0,"",MAXA(B$4:B17)+1)</f>
        <v>10</v>
      </c>
      <c r="C18" s="137" t="s">
        <v>327</v>
      </c>
      <c r="D18" s="136"/>
      <c r="E18" s="136"/>
      <c r="F18" s="136" t="s">
        <v>377</v>
      </c>
      <c r="G18" s="136"/>
      <c r="H18" s="136"/>
      <c r="K18">
        <v>0.1</v>
      </c>
      <c r="N18">
        <f t="shared" si="0"/>
        <v>0.1</v>
      </c>
      <c r="O18" t="str">
        <f t="shared" si="1"/>
        <v/>
      </c>
      <c r="P18">
        <f t="shared" si="2"/>
        <v>32</v>
      </c>
      <c r="Q18" t="str">
        <f t="shared" si="3"/>
        <v/>
      </c>
      <c r="R18" s="232">
        <f t="shared" si="4"/>
        <v>32</v>
      </c>
    </row>
    <row r="19" spans="2:18" ht="30" customHeight="1" thickBot="1" x14ac:dyDescent="0.25">
      <c r="B19" s="138" t="str">
        <f>IF(COUNTA(D19:H19)=0,"",MAXA(B$4:B18)+1)</f>
        <v/>
      </c>
      <c r="C19" s="139" t="s">
        <v>328</v>
      </c>
      <c r="D19" s="138"/>
      <c r="E19" s="138"/>
      <c r="F19" s="138"/>
      <c r="G19" s="138"/>
      <c r="H19" s="138"/>
      <c r="N19" t="str">
        <f t="shared" si="0"/>
        <v/>
      </c>
      <c r="O19" t="str">
        <f t="shared" si="1"/>
        <v/>
      </c>
      <c r="P19" t="str">
        <f t="shared" si="2"/>
        <v/>
      </c>
      <c r="Q19" t="str">
        <f t="shared" si="3"/>
        <v/>
      </c>
      <c r="R19" s="232" t="str">
        <f t="shared" si="4"/>
        <v/>
      </c>
    </row>
    <row r="20" spans="2:18" ht="30" customHeight="1" thickBot="1" x14ac:dyDescent="0.25">
      <c r="B20" s="136">
        <f>IF(COUNTA(D20:H20)=0,"",MAXA(B$4:B19)+1)</f>
        <v>11</v>
      </c>
      <c r="C20" s="137" t="s">
        <v>329</v>
      </c>
      <c r="D20" s="136" t="s">
        <v>377</v>
      </c>
      <c r="E20" s="136" t="s">
        <v>377</v>
      </c>
      <c r="F20" s="136" t="s">
        <v>377</v>
      </c>
      <c r="G20" s="136"/>
      <c r="H20" s="136"/>
      <c r="I20">
        <v>1</v>
      </c>
      <c r="J20">
        <v>1</v>
      </c>
      <c r="K20">
        <v>2</v>
      </c>
      <c r="N20">
        <f t="shared" si="0"/>
        <v>4</v>
      </c>
      <c r="O20">
        <f t="shared" si="1"/>
        <v>316</v>
      </c>
      <c r="P20">
        <f t="shared" si="2"/>
        <v>631</v>
      </c>
      <c r="Q20" t="str">
        <f t="shared" si="3"/>
        <v/>
      </c>
      <c r="R20" s="232">
        <f t="shared" si="4"/>
        <v>947</v>
      </c>
    </row>
    <row r="21" spans="2:18" ht="30" customHeight="1" thickBot="1" x14ac:dyDescent="0.25">
      <c r="B21" s="138" t="str">
        <f>IF(COUNTA(D21:H21)=0,"",MAXA(B$4:B20)+1)</f>
        <v/>
      </c>
      <c r="C21" s="139" t="s">
        <v>330</v>
      </c>
      <c r="D21" s="138"/>
      <c r="E21" s="138"/>
      <c r="F21" s="138"/>
      <c r="G21" s="138"/>
      <c r="H21" s="138"/>
      <c r="N21" t="str">
        <f t="shared" si="0"/>
        <v/>
      </c>
      <c r="O21" t="str">
        <f t="shared" si="1"/>
        <v/>
      </c>
      <c r="P21" t="str">
        <f t="shared" si="2"/>
        <v/>
      </c>
      <c r="Q21" t="str">
        <f t="shared" si="3"/>
        <v/>
      </c>
      <c r="R21" s="232" t="str">
        <f t="shared" si="4"/>
        <v/>
      </c>
    </row>
    <row r="22" spans="2:18" ht="30" customHeight="1" thickBot="1" x14ac:dyDescent="0.25">
      <c r="B22" s="136" t="str">
        <f>IF(COUNTA(D22:H22)=0,"",MAXA(B$4:B21)+1)</f>
        <v/>
      </c>
      <c r="C22" s="137" t="s">
        <v>331</v>
      </c>
      <c r="D22" s="136"/>
      <c r="E22" s="136"/>
      <c r="F22" s="136"/>
      <c r="G22" s="136"/>
      <c r="H22" s="136"/>
      <c r="N22" t="str">
        <f t="shared" si="0"/>
        <v/>
      </c>
      <c r="O22" t="str">
        <f t="shared" si="1"/>
        <v/>
      </c>
      <c r="P22" t="str">
        <f t="shared" si="2"/>
        <v/>
      </c>
      <c r="Q22" t="str">
        <f t="shared" si="3"/>
        <v/>
      </c>
      <c r="R22" s="232" t="str">
        <f t="shared" si="4"/>
        <v/>
      </c>
    </row>
    <row r="23" spans="2:18" ht="30" customHeight="1" thickBot="1" x14ac:dyDescent="0.25">
      <c r="B23" s="138">
        <f>IF(COUNTA(D23:H23)=0,"",MAXA(B$4:B22)+1)</f>
        <v>12</v>
      </c>
      <c r="C23" s="139" t="s">
        <v>332</v>
      </c>
      <c r="D23" s="138"/>
      <c r="E23" s="138"/>
      <c r="F23" s="138" t="s">
        <v>377</v>
      </c>
      <c r="G23" s="138"/>
      <c r="H23" s="138"/>
      <c r="K23">
        <v>0.1</v>
      </c>
      <c r="N23">
        <f t="shared" si="0"/>
        <v>0.1</v>
      </c>
      <c r="O23" t="str">
        <f t="shared" si="1"/>
        <v/>
      </c>
      <c r="P23">
        <f t="shared" si="2"/>
        <v>32</v>
      </c>
      <c r="Q23" t="str">
        <f t="shared" si="3"/>
        <v/>
      </c>
      <c r="R23" s="232">
        <f t="shared" si="4"/>
        <v>32</v>
      </c>
    </row>
    <row r="24" spans="2:18" ht="30" customHeight="1" thickBot="1" x14ac:dyDescent="0.25">
      <c r="B24" s="136">
        <f>IF(COUNTA(D24:H24)=0,"",MAXA(B$4:B23)+1)</f>
        <v>13</v>
      </c>
      <c r="C24" s="137" t="s">
        <v>333</v>
      </c>
      <c r="D24" s="136"/>
      <c r="E24" s="136"/>
      <c r="F24" s="136"/>
      <c r="G24" s="136" t="s">
        <v>377</v>
      </c>
      <c r="H24" s="136" t="s">
        <v>377</v>
      </c>
      <c r="L24">
        <v>0.8</v>
      </c>
      <c r="M24">
        <v>0.2</v>
      </c>
      <c r="N24">
        <f t="shared" si="0"/>
        <v>1</v>
      </c>
      <c r="O24" t="str">
        <f t="shared" si="1"/>
        <v/>
      </c>
      <c r="P24" t="str">
        <f t="shared" si="2"/>
        <v/>
      </c>
      <c r="Q24">
        <f t="shared" si="3"/>
        <v>158</v>
      </c>
      <c r="R24" s="232">
        <f t="shared" si="4"/>
        <v>158</v>
      </c>
    </row>
    <row r="25" spans="2:18" ht="30" customHeight="1" thickBot="1" x14ac:dyDescent="0.25">
      <c r="B25" s="138" t="str">
        <f>IF(COUNTA(D25:H25)=0,"",MAXA(B$4:B24)+1)</f>
        <v/>
      </c>
      <c r="C25" s="139" t="s">
        <v>334</v>
      </c>
      <c r="D25" s="138"/>
      <c r="E25" s="138"/>
      <c r="F25" s="138"/>
      <c r="G25" s="138"/>
      <c r="H25" s="138"/>
      <c r="N25" t="str">
        <f t="shared" si="0"/>
        <v/>
      </c>
      <c r="O25" t="str">
        <f t="shared" si="1"/>
        <v/>
      </c>
      <c r="P25" t="str">
        <f t="shared" si="2"/>
        <v/>
      </c>
      <c r="Q25" t="str">
        <f t="shared" si="3"/>
        <v/>
      </c>
      <c r="R25" s="232" t="str">
        <f t="shared" si="4"/>
        <v/>
      </c>
    </row>
    <row r="26" spans="2:18" ht="30" customHeight="1" thickBot="1" x14ac:dyDescent="0.25">
      <c r="B26" s="136" t="str">
        <f>IF(COUNTA(D26:H26)=0,"",MAXA(B$4:B25)+1)</f>
        <v/>
      </c>
      <c r="C26" s="137" t="s">
        <v>335</v>
      </c>
      <c r="D26" s="136"/>
      <c r="E26" s="136"/>
      <c r="F26" s="136"/>
      <c r="G26" s="136"/>
      <c r="H26" s="136"/>
      <c r="N26" t="str">
        <f t="shared" si="0"/>
        <v/>
      </c>
      <c r="O26" t="str">
        <f t="shared" si="1"/>
        <v/>
      </c>
      <c r="P26" t="str">
        <f t="shared" si="2"/>
        <v/>
      </c>
      <c r="Q26" t="str">
        <f t="shared" si="3"/>
        <v/>
      </c>
      <c r="R26" s="232" t="str">
        <f t="shared" si="4"/>
        <v/>
      </c>
    </row>
    <row r="27" spans="2:18" ht="30" customHeight="1" thickBot="1" x14ac:dyDescent="0.25">
      <c r="B27" s="138" t="str">
        <f>IF(COUNTA(D27:H27)=0,"",MAXA(B$4:B26)+1)</f>
        <v/>
      </c>
      <c r="C27" s="139" t="s">
        <v>336</v>
      </c>
      <c r="D27" s="138"/>
      <c r="E27" s="138"/>
      <c r="F27" s="138"/>
      <c r="G27" s="138"/>
      <c r="H27" s="138"/>
      <c r="N27" t="str">
        <f t="shared" si="0"/>
        <v/>
      </c>
      <c r="O27" t="str">
        <f t="shared" si="1"/>
        <v/>
      </c>
      <c r="P27" t="str">
        <f t="shared" si="2"/>
        <v/>
      </c>
      <c r="Q27" t="str">
        <f t="shared" si="3"/>
        <v/>
      </c>
      <c r="R27" s="232" t="str">
        <f t="shared" si="4"/>
        <v/>
      </c>
    </row>
    <row r="28" spans="2:18" ht="30" customHeight="1" thickBot="1" x14ac:dyDescent="0.25">
      <c r="B28" s="136" t="str">
        <f>IF(COUNTA(D28:H28)=0,"",MAXA(B$4:B27)+1)</f>
        <v/>
      </c>
      <c r="C28" s="137" t="s">
        <v>337</v>
      </c>
      <c r="D28" s="136"/>
      <c r="E28" s="136"/>
      <c r="F28" s="136"/>
      <c r="G28" s="136"/>
      <c r="H28" s="136"/>
      <c r="N28" t="str">
        <f t="shared" si="0"/>
        <v/>
      </c>
      <c r="O28" t="str">
        <f t="shared" si="1"/>
        <v/>
      </c>
      <c r="P28" t="str">
        <f t="shared" si="2"/>
        <v/>
      </c>
      <c r="Q28" t="str">
        <f t="shared" si="3"/>
        <v/>
      </c>
      <c r="R28" s="232" t="str">
        <f t="shared" si="4"/>
        <v/>
      </c>
    </row>
    <row r="29" spans="2:18" ht="30" customHeight="1" thickBot="1" x14ac:dyDescent="0.25">
      <c r="B29" s="138" t="str">
        <f>IF(COUNTA(D29:H29)=0,"",MAXA(B$4:B28)+1)</f>
        <v/>
      </c>
      <c r="C29" s="139" t="s">
        <v>338</v>
      </c>
      <c r="D29" s="138"/>
      <c r="E29" s="138"/>
      <c r="F29" s="138"/>
      <c r="G29" s="138"/>
      <c r="H29" s="138"/>
      <c r="N29" t="str">
        <f t="shared" si="0"/>
        <v/>
      </c>
      <c r="O29" t="str">
        <f t="shared" si="1"/>
        <v/>
      </c>
      <c r="P29" t="str">
        <f t="shared" si="2"/>
        <v/>
      </c>
      <c r="Q29" t="str">
        <f t="shared" si="3"/>
        <v/>
      </c>
      <c r="R29" s="232" t="str">
        <f t="shared" si="4"/>
        <v/>
      </c>
    </row>
    <row r="30" spans="2:18" ht="30" customHeight="1" thickBot="1" x14ac:dyDescent="0.25">
      <c r="B30" s="136">
        <f>IF(COUNTA(D30:H30)=0,"",MAXA(B$4:B29)+1)</f>
        <v>14</v>
      </c>
      <c r="C30" s="137" t="s">
        <v>339</v>
      </c>
      <c r="D30" s="136" t="s">
        <v>377</v>
      </c>
      <c r="E30" s="136" t="s">
        <v>377</v>
      </c>
      <c r="F30" s="136" t="s">
        <v>377</v>
      </c>
      <c r="G30" s="136"/>
      <c r="H30" s="136"/>
      <c r="I30">
        <v>3</v>
      </c>
      <c r="J30">
        <v>0.1</v>
      </c>
      <c r="K30">
        <v>1.5</v>
      </c>
      <c r="N30">
        <f t="shared" si="0"/>
        <v>4.5999999999999996</v>
      </c>
      <c r="O30">
        <f t="shared" si="1"/>
        <v>489</v>
      </c>
      <c r="P30">
        <f t="shared" si="2"/>
        <v>473</v>
      </c>
      <c r="Q30" t="str">
        <f t="shared" si="3"/>
        <v/>
      </c>
      <c r="R30" s="232">
        <f t="shared" si="4"/>
        <v>962</v>
      </c>
    </row>
    <row r="31" spans="2:18" ht="30" customHeight="1" thickBot="1" x14ac:dyDescent="0.25">
      <c r="B31" s="138">
        <f>IF(COUNTA(D31:H31)=0,"",MAXA(B$4:B30)+1)</f>
        <v>15</v>
      </c>
      <c r="C31" s="139" t="s">
        <v>340</v>
      </c>
      <c r="D31" s="138" t="s">
        <v>377</v>
      </c>
      <c r="E31" s="138" t="s">
        <v>377</v>
      </c>
      <c r="F31" s="138" t="s">
        <v>377</v>
      </c>
      <c r="G31" s="138"/>
      <c r="H31" s="138"/>
      <c r="I31">
        <v>3.7</v>
      </c>
      <c r="J31">
        <v>0.05</v>
      </c>
      <c r="K31">
        <v>1.5</v>
      </c>
      <c r="N31">
        <f t="shared" si="0"/>
        <v>5.25</v>
      </c>
      <c r="O31">
        <f t="shared" si="1"/>
        <v>592</v>
      </c>
      <c r="P31">
        <f t="shared" si="2"/>
        <v>473</v>
      </c>
      <c r="Q31" t="str">
        <f t="shared" si="3"/>
        <v/>
      </c>
      <c r="R31" s="232">
        <f t="shared" si="4"/>
        <v>1065</v>
      </c>
    </row>
    <row r="32" spans="2:18" ht="30" customHeight="1" thickBot="1" x14ac:dyDescent="0.25">
      <c r="B32" s="136" t="str">
        <f>IF(COUNTA(D32:H32)=0,"",MAXA(B$4:B31)+1)</f>
        <v/>
      </c>
      <c r="C32" s="137" t="s">
        <v>341</v>
      </c>
      <c r="D32" s="136"/>
      <c r="E32" s="136"/>
      <c r="F32" s="136"/>
      <c r="G32" s="136"/>
      <c r="H32" s="136"/>
      <c r="N32" t="str">
        <f t="shared" si="0"/>
        <v/>
      </c>
      <c r="O32" t="str">
        <f t="shared" si="1"/>
        <v/>
      </c>
      <c r="P32" t="str">
        <f t="shared" si="2"/>
        <v/>
      </c>
      <c r="Q32" t="str">
        <f t="shared" si="3"/>
        <v/>
      </c>
      <c r="R32" s="232" t="str">
        <f t="shared" si="4"/>
        <v/>
      </c>
    </row>
    <row r="33" spans="2:18" ht="30" customHeight="1" thickBot="1" x14ac:dyDescent="0.25">
      <c r="B33" s="138">
        <f>IF(COUNTA(D33:H33)=0,"",MAXA(B$4:B32)+1)</f>
        <v>16</v>
      </c>
      <c r="C33" s="139" t="s">
        <v>342</v>
      </c>
      <c r="D33" s="138" t="s">
        <v>377</v>
      </c>
      <c r="E33" s="138"/>
      <c r="F33" s="138" t="s">
        <v>377</v>
      </c>
      <c r="G33" s="138" t="s">
        <v>377</v>
      </c>
      <c r="H33" s="138"/>
      <c r="I33">
        <v>0.1</v>
      </c>
      <c r="J33">
        <v>0.1</v>
      </c>
      <c r="K33">
        <v>0.5</v>
      </c>
      <c r="L33">
        <v>0.1</v>
      </c>
      <c r="M33">
        <v>0</v>
      </c>
      <c r="N33">
        <f t="shared" si="0"/>
        <v>0.79999999999999993</v>
      </c>
      <c r="O33">
        <f t="shared" si="1"/>
        <v>32</v>
      </c>
      <c r="P33">
        <f t="shared" si="2"/>
        <v>158</v>
      </c>
      <c r="Q33">
        <f t="shared" si="3"/>
        <v>16</v>
      </c>
      <c r="R33" s="232">
        <f t="shared" si="4"/>
        <v>206</v>
      </c>
    </row>
    <row r="34" spans="2:18" ht="30" customHeight="1" thickBot="1" x14ac:dyDescent="0.25">
      <c r="B34" s="136" t="str">
        <f>IF(COUNTA(D34:H34)=0,"",MAXA(B$4:B33)+1)</f>
        <v/>
      </c>
      <c r="C34" s="137" t="s">
        <v>343</v>
      </c>
      <c r="D34" s="136"/>
      <c r="E34" s="136"/>
      <c r="F34" s="136"/>
      <c r="G34" s="136"/>
      <c r="H34" s="136"/>
      <c r="N34" t="str">
        <f t="shared" si="0"/>
        <v/>
      </c>
      <c r="O34" t="str">
        <f t="shared" si="1"/>
        <v/>
      </c>
      <c r="P34" t="str">
        <f t="shared" si="2"/>
        <v/>
      </c>
      <c r="Q34" t="str">
        <f t="shared" si="3"/>
        <v/>
      </c>
      <c r="R34" s="232" t="str">
        <f t="shared" si="4"/>
        <v/>
      </c>
    </row>
    <row r="35" spans="2:18" ht="30" customHeight="1" thickBot="1" x14ac:dyDescent="0.25">
      <c r="B35" s="138">
        <f>IF(COUNTA(D35:H35)=0,"",MAXA(B$4:B34)+1)</f>
        <v>17</v>
      </c>
      <c r="C35" s="139" t="s">
        <v>344</v>
      </c>
      <c r="D35" s="138" t="s">
        <v>377</v>
      </c>
      <c r="E35" s="138" t="s">
        <v>377</v>
      </c>
      <c r="F35" s="138" t="s">
        <v>377</v>
      </c>
      <c r="G35" s="138" t="s">
        <v>377</v>
      </c>
      <c r="H35" s="138" t="s">
        <v>377</v>
      </c>
      <c r="I35">
        <v>1</v>
      </c>
      <c r="J35">
        <v>0</v>
      </c>
      <c r="K35">
        <v>0.8</v>
      </c>
      <c r="L35">
        <v>0.1</v>
      </c>
      <c r="M35">
        <v>0.6</v>
      </c>
      <c r="N35">
        <f t="shared" si="0"/>
        <v>2.5</v>
      </c>
      <c r="O35">
        <f t="shared" si="1"/>
        <v>158</v>
      </c>
      <c r="P35">
        <f t="shared" si="2"/>
        <v>252</v>
      </c>
      <c r="Q35">
        <f t="shared" si="3"/>
        <v>110</v>
      </c>
      <c r="R35" s="232">
        <f t="shared" si="4"/>
        <v>520</v>
      </c>
    </row>
    <row r="36" spans="2:18" ht="30" customHeight="1" x14ac:dyDescent="0.2">
      <c r="B36" s="311" t="str">
        <f>IF(COUNTA(D36:H36)=0,"",MAXA(B$4:B35)+1)</f>
        <v/>
      </c>
      <c r="C36" s="305" t="s">
        <v>345</v>
      </c>
      <c r="D36" s="306"/>
      <c r="E36" s="306"/>
      <c r="F36" s="306"/>
      <c r="G36" s="306"/>
      <c r="H36" s="307"/>
      <c r="N36" t="str">
        <f t="shared" si="0"/>
        <v/>
      </c>
      <c r="O36" t="str">
        <f t="shared" si="1"/>
        <v/>
      </c>
      <c r="P36" t="str">
        <f t="shared" si="2"/>
        <v/>
      </c>
      <c r="Q36" t="str">
        <f t="shared" si="3"/>
        <v/>
      </c>
      <c r="R36" s="232" t="str">
        <f t="shared" si="4"/>
        <v/>
      </c>
    </row>
    <row r="37" spans="2:18" ht="30" customHeight="1" thickBot="1" x14ac:dyDescent="0.25">
      <c r="B37" s="312" t="str">
        <f>IF(COUNTA(D37:H37)=0,"",MAXA(B$4:B36)+1)</f>
        <v/>
      </c>
      <c r="C37" s="308"/>
      <c r="D37" s="309"/>
      <c r="E37" s="309"/>
      <c r="F37" s="309"/>
      <c r="G37" s="309"/>
      <c r="H37" s="310"/>
      <c r="N37" t="str">
        <f t="shared" si="0"/>
        <v/>
      </c>
      <c r="O37" t="str">
        <f t="shared" si="1"/>
        <v/>
      </c>
      <c r="P37" t="str">
        <f t="shared" si="2"/>
        <v/>
      </c>
      <c r="Q37" t="str">
        <f t="shared" si="3"/>
        <v/>
      </c>
      <c r="R37" s="232" t="str">
        <f t="shared" si="4"/>
        <v/>
      </c>
    </row>
    <row r="38" spans="2:18" ht="30" customHeight="1" thickTop="1" thickBot="1" x14ac:dyDescent="0.25">
      <c r="B38" s="142" t="str">
        <f>IF(COUNTA(D38:H38)=0,"",MAXA(B$4:B37)+1)</f>
        <v/>
      </c>
      <c r="C38" s="142" t="s">
        <v>346</v>
      </c>
      <c r="D38" s="142"/>
      <c r="E38" s="142"/>
      <c r="F38" s="142"/>
      <c r="G38" s="142"/>
      <c r="H38" s="142"/>
      <c r="N38" t="str">
        <f t="shared" si="0"/>
        <v/>
      </c>
      <c r="O38" t="str">
        <f t="shared" si="1"/>
        <v/>
      </c>
      <c r="P38" t="str">
        <f t="shared" si="2"/>
        <v/>
      </c>
      <c r="Q38" t="str">
        <f t="shared" si="3"/>
        <v/>
      </c>
      <c r="R38" s="232" t="str">
        <f t="shared" si="4"/>
        <v/>
      </c>
    </row>
    <row r="39" spans="2:18" ht="30" customHeight="1" thickBot="1" x14ac:dyDescent="0.25">
      <c r="B39" s="139" t="str">
        <f>IF(COUNTA(D39:H39)=0,"",MAXA(B$4:B38)+1)</f>
        <v/>
      </c>
      <c r="C39" s="139" t="s">
        <v>347</v>
      </c>
      <c r="D39" s="139"/>
      <c r="E39" s="139"/>
      <c r="F39" s="139"/>
      <c r="G39" s="139"/>
      <c r="H39" s="139"/>
      <c r="N39" t="str">
        <f t="shared" si="0"/>
        <v/>
      </c>
      <c r="O39" t="str">
        <f t="shared" si="1"/>
        <v/>
      </c>
      <c r="P39" t="str">
        <f t="shared" si="2"/>
        <v/>
      </c>
      <c r="Q39" t="str">
        <f t="shared" si="3"/>
        <v/>
      </c>
      <c r="R39" s="232" t="str">
        <f t="shared" si="4"/>
        <v/>
      </c>
    </row>
    <row r="40" spans="2:18" ht="30" customHeight="1" thickBot="1" x14ac:dyDescent="0.25">
      <c r="B40" s="137" t="str">
        <f>IF(COUNTA(D40:H40)=0,"",MAXA(B$4:B39)+1)</f>
        <v/>
      </c>
      <c r="C40" s="137" t="s">
        <v>348</v>
      </c>
      <c r="D40" s="137"/>
      <c r="E40" s="137"/>
      <c r="F40" s="137"/>
      <c r="G40" s="137"/>
      <c r="H40" s="137"/>
      <c r="N40" t="str">
        <f t="shared" si="0"/>
        <v/>
      </c>
      <c r="O40" t="str">
        <f t="shared" si="1"/>
        <v/>
      </c>
      <c r="P40" t="str">
        <f t="shared" si="2"/>
        <v/>
      </c>
      <c r="Q40" t="str">
        <f t="shared" si="3"/>
        <v/>
      </c>
      <c r="R40" s="232" t="str">
        <f t="shared" si="4"/>
        <v/>
      </c>
    </row>
    <row r="41" spans="2:18" ht="30" customHeight="1" thickBot="1" x14ac:dyDescent="0.25">
      <c r="B41" s="139" t="str">
        <f>IF(COUNTA(D41:H41)=0,"",MAXA(B$4:B40)+1)</f>
        <v/>
      </c>
      <c r="C41" s="139" t="s">
        <v>349</v>
      </c>
      <c r="D41" s="139"/>
      <c r="E41" s="139"/>
      <c r="F41" s="139"/>
      <c r="G41" s="139"/>
      <c r="H41" s="139"/>
      <c r="N41" t="str">
        <f t="shared" si="0"/>
        <v/>
      </c>
      <c r="O41" t="str">
        <f t="shared" si="1"/>
        <v/>
      </c>
      <c r="P41" t="str">
        <f t="shared" si="2"/>
        <v/>
      </c>
      <c r="Q41" t="str">
        <f t="shared" si="3"/>
        <v/>
      </c>
      <c r="R41" s="232" t="str">
        <f t="shared" si="4"/>
        <v/>
      </c>
    </row>
    <row r="42" spans="2:18" ht="30" customHeight="1" thickBot="1" x14ac:dyDescent="0.25">
      <c r="B42" s="143">
        <f>IF(COUNTA(D42:H42)=0,"",MAXA(B$4:B41)+1)</f>
        <v>18</v>
      </c>
      <c r="C42" s="143" t="s">
        <v>350</v>
      </c>
      <c r="D42" s="143" t="s">
        <v>377</v>
      </c>
      <c r="E42" s="143" t="s">
        <v>377</v>
      </c>
      <c r="F42" s="143"/>
      <c r="G42" s="143"/>
      <c r="H42" s="143" t="s">
        <v>377</v>
      </c>
      <c r="I42">
        <v>1</v>
      </c>
      <c r="J42">
        <v>1</v>
      </c>
      <c r="L42">
        <v>0</v>
      </c>
      <c r="M42">
        <v>1</v>
      </c>
      <c r="N42">
        <f t="shared" si="0"/>
        <v>3</v>
      </c>
      <c r="O42">
        <f t="shared" si="1"/>
        <v>316</v>
      </c>
      <c r="P42" t="str">
        <f t="shared" si="2"/>
        <v/>
      </c>
      <c r="Q42">
        <f t="shared" si="3"/>
        <v>158</v>
      </c>
      <c r="R42" s="232">
        <f t="shared" si="4"/>
        <v>474</v>
      </c>
    </row>
    <row r="43" spans="2:18" ht="30" customHeight="1" thickTop="1" thickBot="1" x14ac:dyDescent="0.25">
      <c r="B43" s="139" t="str">
        <f>IF(COUNTA(D43:H43)=0,"",MAXA(B$4:B42)+1)</f>
        <v/>
      </c>
      <c r="C43" s="139" t="s">
        <v>351</v>
      </c>
      <c r="D43" s="139"/>
      <c r="E43" s="139"/>
      <c r="F43" s="139"/>
      <c r="G43" s="139"/>
      <c r="H43" s="139"/>
      <c r="N43" t="str">
        <f t="shared" si="0"/>
        <v/>
      </c>
      <c r="O43" t="str">
        <f t="shared" si="1"/>
        <v/>
      </c>
      <c r="P43" t="str">
        <f t="shared" si="2"/>
        <v/>
      </c>
      <c r="Q43" t="str">
        <f t="shared" si="3"/>
        <v/>
      </c>
      <c r="R43" s="232" t="str">
        <f t="shared" si="4"/>
        <v/>
      </c>
    </row>
    <row r="44" spans="2:18" ht="30" customHeight="1" thickBot="1" x14ac:dyDescent="0.25">
      <c r="B44" s="137" t="str">
        <f>IF(COUNTA(D44:H44)=0,"",MAXA(B$4:B43)+1)</f>
        <v/>
      </c>
      <c r="C44" s="137" t="s">
        <v>352</v>
      </c>
      <c r="D44" s="137"/>
      <c r="E44" s="137"/>
      <c r="F44" s="137"/>
      <c r="G44" s="137"/>
      <c r="H44" s="137"/>
      <c r="N44" t="str">
        <f t="shared" si="0"/>
        <v/>
      </c>
      <c r="O44" t="str">
        <f t="shared" si="1"/>
        <v/>
      </c>
      <c r="P44" t="str">
        <f t="shared" si="2"/>
        <v/>
      </c>
      <c r="Q44" t="str">
        <f t="shared" si="3"/>
        <v/>
      </c>
      <c r="R44" s="232" t="str">
        <f t="shared" si="4"/>
        <v/>
      </c>
    </row>
    <row r="45" spans="2:18" ht="30" customHeight="1" thickBot="1" x14ac:dyDescent="0.25">
      <c r="B45" s="139" t="str">
        <f>IF(COUNTA(D45:H45)=0,"",MAXA(B$4:B44)+1)</f>
        <v/>
      </c>
      <c r="C45" s="139" t="s">
        <v>353</v>
      </c>
      <c r="D45" s="139"/>
      <c r="E45" s="139"/>
      <c r="F45" s="139"/>
      <c r="G45" s="139"/>
      <c r="H45" s="139"/>
      <c r="N45" t="str">
        <f t="shared" si="0"/>
        <v/>
      </c>
      <c r="O45" t="str">
        <f t="shared" si="1"/>
        <v/>
      </c>
      <c r="P45" t="str">
        <f t="shared" si="2"/>
        <v/>
      </c>
      <c r="Q45" t="str">
        <f t="shared" si="3"/>
        <v/>
      </c>
      <c r="R45" s="232" t="str">
        <f t="shared" si="4"/>
        <v/>
      </c>
    </row>
    <row r="46" spans="2:18" ht="30" customHeight="1" thickBot="1" x14ac:dyDescent="0.25">
      <c r="B46" s="137" t="str">
        <f>IF(COUNTA(D46:H46)=0,"",MAXA(B$4:B45)+1)</f>
        <v/>
      </c>
      <c r="C46" s="137" t="s">
        <v>354</v>
      </c>
      <c r="D46" s="137"/>
      <c r="E46" s="137"/>
      <c r="F46" s="137"/>
      <c r="G46" s="137"/>
      <c r="H46" s="137"/>
      <c r="N46" t="str">
        <f t="shared" si="0"/>
        <v/>
      </c>
      <c r="O46" t="str">
        <f t="shared" si="1"/>
        <v/>
      </c>
      <c r="P46" t="str">
        <f t="shared" si="2"/>
        <v/>
      </c>
      <c r="Q46" t="str">
        <f t="shared" si="3"/>
        <v/>
      </c>
      <c r="R46" s="232" t="str">
        <f t="shared" si="4"/>
        <v/>
      </c>
    </row>
    <row r="47" spans="2:18" ht="30" customHeight="1" thickBot="1" x14ac:dyDescent="0.25">
      <c r="B47" s="139">
        <f>IF(COUNTA(D47:H47)=0,"",MAXA(B$4:B46)+1)</f>
        <v>19</v>
      </c>
      <c r="C47" s="139" t="s">
        <v>355</v>
      </c>
      <c r="D47" s="139"/>
      <c r="E47" s="139"/>
      <c r="F47" s="139"/>
      <c r="G47" s="139"/>
      <c r="H47" s="139" t="s">
        <v>377</v>
      </c>
      <c r="L47">
        <v>0</v>
      </c>
      <c r="M47">
        <v>0.01</v>
      </c>
      <c r="N47">
        <f t="shared" si="0"/>
        <v>0.01</v>
      </c>
      <c r="O47" t="str">
        <f t="shared" si="1"/>
        <v/>
      </c>
      <c r="P47" t="str">
        <f t="shared" si="2"/>
        <v/>
      </c>
      <c r="Q47">
        <f t="shared" si="3"/>
        <v>2</v>
      </c>
      <c r="R47" s="232">
        <f t="shared" si="4"/>
        <v>2</v>
      </c>
    </row>
    <row r="48" spans="2:18" ht="30" customHeight="1" thickBot="1" x14ac:dyDescent="0.25">
      <c r="B48" s="137" t="str">
        <f>IF(COUNTA(D48:H48)=0,"",MAXA(B$4:B47)+1)</f>
        <v/>
      </c>
      <c r="C48" s="137" t="s">
        <v>356</v>
      </c>
      <c r="D48" s="137"/>
      <c r="E48" s="137"/>
      <c r="F48" s="137"/>
      <c r="G48" s="137"/>
      <c r="H48" s="137"/>
      <c r="N48" t="str">
        <f t="shared" si="0"/>
        <v/>
      </c>
      <c r="O48" t="str">
        <f t="shared" si="1"/>
        <v/>
      </c>
      <c r="P48" t="str">
        <f t="shared" si="2"/>
        <v/>
      </c>
      <c r="Q48" t="str">
        <f t="shared" si="3"/>
        <v/>
      </c>
      <c r="R48" s="232" t="str">
        <f t="shared" si="4"/>
        <v/>
      </c>
    </row>
    <row r="49" spans="2:18" ht="30" customHeight="1" thickBot="1" x14ac:dyDescent="0.25">
      <c r="B49" s="139" t="str">
        <f>IF(COUNTA(D49:H49)=0,"",MAXA(B$4:B48)+1)</f>
        <v/>
      </c>
      <c r="C49" s="139" t="s">
        <v>357</v>
      </c>
      <c r="D49" s="139"/>
      <c r="E49" s="139"/>
      <c r="F49" s="139"/>
      <c r="G49" s="139"/>
      <c r="H49" s="139"/>
      <c r="N49" t="str">
        <f t="shared" si="0"/>
        <v/>
      </c>
      <c r="O49" t="str">
        <f t="shared" si="1"/>
        <v/>
      </c>
      <c r="P49" t="str">
        <f t="shared" si="2"/>
        <v/>
      </c>
      <c r="Q49" t="str">
        <f t="shared" si="3"/>
        <v/>
      </c>
      <c r="R49" s="232" t="str">
        <f t="shared" si="4"/>
        <v/>
      </c>
    </row>
    <row r="50" spans="2:18" ht="30" customHeight="1" thickBot="1" x14ac:dyDescent="0.25">
      <c r="B50" s="137">
        <f>IF(COUNTA(D50:H50)=0,"",MAXA(B$4:B49)+1)</f>
        <v>20</v>
      </c>
      <c r="C50" s="137" t="s">
        <v>358</v>
      </c>
      <c r="D50" s="137"/>
      <c r="E50" s="137"/>
      <c r="F50" s="137"/>
      <c r="G50" s="137" t="s">
        <v>377</v>
      </c>
      <c r="H50" s="137"/>
      <c r="L50">
        <v>2</v>
      </c>
      <c r="M50">
        <v>0</v>
      </c>
      <c r="N50">
        <f t="shared" si="0"/>
        <v>2</v>
      </c>
      <c r="O50" t="str">
        <f t="shared" si="1"/>
        <v/>
      </c>
      <c r="P50" t="str">
        <f t="shared" si="2"/>
        <v/>
      </c>
      <c r="Q50">
        <f t="shared" si="3"/>
        <v>316</v>
      </c>
      <c r="R50" s="232">
        <f t="shared" si="4"/>
        <v>316</v>
      </c>
    </row>
    <row r="51" spans="2:18" ht="30" customHeight="1" thickBot="1" x14ac:dyDescent="0.25">
      <c r="B51" s="139">
        <f>IF(COUNTA(D51:H51)=0,"",MAXA(B$4:B50)+1)</f>
        <v>21</v>
      </c>
      <c r="C51" s="139" t="s">
        <v>359</v>
      </c>
      <c r="D51" s="139"/>
      <c r="E51" s="139"/>
      <c r="F51" s="139" t="s">
        <v>377</v>
      </c>
      <c r="G51" s="139" t="s">
        <v>377</v>
      </c>
      <c r="H51" s="139" t="s">
        <v>377</v>
      </c>
      <c r="K51">
        <v>0.05</v>
      </c>
      <c r="L51">
        <v>0.3</v>
      </c>
      <c r="M51">
        <v>0.3</v>
      </c>
      <c r="N51">
        <f t="shared" si="0"/>
        <v>0.64999999999999991</v>
      </c>
      <c r="O51" t="str">
        <f t="shared" si="1"/>
        <v/>
      </c>
      <c r="P51">
        <f t="shared" si="2"/>
        <v>16</v>
      </c>
      <c r="Q51">
        <f t="shared" si="3"/>
        <v>95</v>
      </c>
      <c r="R51" s="232">
        <f t="shared" si="4"/>
        <v>111</v>
      </c>
    </row>
    <row r="52" spans="2:18" ht="30" customHeight="1" thickBot="1" x14ac:dyDescent="0.25">
      <c r="B52" s="137" t="str">
        <f>IF(COUNTA(D52:H52)=0,"",MAXA(B$4:B51)+1)</f>
        <v/>
      </c>
      <c r="C52" s="137" t="s">
        <v>360</v>
      </c>
      <c r="D52" s="137"/>
      <c r="E52" s="137"/>
      <c r="F52" s="137"/>
      <c r="G52" s="137"/>
      <c r="H52" s="137"/>
      <c r="N52" t="str">
        <f t="shared" si="0"/>
        <v/>
      </c>
      <c r="O52" t="str">
        <f t="shared" si="1"/>
        <v/>
      </c>
      <c r="P52" t="str">
        <f t="shared" si="2"/>
        <v/>
      </c>
      <c r="Q52" t="str">
        <f t="shared" si="3"/>
        <v/>
      </c>
      <c r="R52" s="232" t="str">
        <f t="shared" si="4"/>
        <v/>
      </c>
    </row>
    <row r="53" spans="2:18" ht="30" customHeight="1" thickBot="1" x14ac:dyDescent="0.25">
      <c r="B53" s="139" t="str">
        <f>IF(COUNTA(D53:H53)=0,"",MAXA(B$4:B52)+1)</f>
        <v/>
      </c>
      <c r="C53" s="139" t="s">
        <v>361</v>
      </c>
      <c r="D53" s="139"/>
      <c r="E53" s="139"/>
      <c r="F53" s="139"/>
      <c r="G53" s="139"/>
      <c r="H53" s="139"/>
      <c r="N53" t="str">
        <f t="shared" si="0"/>
        <v/>
      </c>
      <c r="O53" t="str">
        <f t="shared" si="1"/>
        <v/>
      </c>
      <c r="P53" t="str">
        <f t="shared" si="2"/>
        <v/>
      </c>
      <c r="Q53" t="str">
        <f t="shared" si="3"/>
        <v/>
      </c>
      <c r="R53" s="232" t="str">
        <f t="shared" si="4"/>
        <v/>
      </c>
    </row>
    <row r="54" spans="2:18" ht="30" customHeight="1" thickBot="1" x14ac:dyDescent="0.25">
      <c r="B54" s="137">
        <f>IF(COUNTA(D54:H54)=0,"",MAXA(B$4:B53)+1)</f>
        <v>22</v>
      </c>
      <c r="C54" s="137" t="s">
        <v>362</v>
      </c>
      <c r="D54" s="137" t="s">
        <v>377</v>
      </c>
      <c r="E54" s="137"/>
      <c r="F54" s="137" t="s">
        <v>377</v>
      </c>
      <c r="G54" s="137" t="s">
        <v>377</v>
      </c>
      <c r="H54" s="137"/>
      <c r="I54">
        <v>0.5</v>
      </c>
      <c r="J54">
        <v>0</v>
      </c>
      <c r="K54">
        <v>0.3</v>
      </c>
      <c r="L54">
        <v>0.05</v>
      </c>
      <c r="M54">
        <v>0</v>
      </c>
      <c r="N54">
        <f t="shared" si="0"/>
        <v>0.85000000000000009</v>
      </c>
      <c r="O54">
        <f t="shared" si="1"/>
        <v>79</v>
      </c>
      <c r="P54">
        <f t="shared" si="2"/>
        <v>95</v>
      </c>
      <c r="Q54">
        <f t="shared" si="3"/>
        <v>8</v>
      </c>
      <c r="R54" s="232">
        <f t="shared" si="4"/>
        <v>182</v>
      </c>
    </row>
    <row r="55" spans="2:18" ht="30" customHeight="1" thickBot="1" x14ac:dyDescent="0.25">
      <c r="B55" s="139" t="str">
        <f>IF(COUNTA(D55:H55)=0,"",MAXA(B$4:B54)+1)</f>
        <v/>
      </c>
      <c r="C55" s="139" t="s">
        <v>363</v>
      </c>
      <c r="D55" s="139"/>
      <c r="E55" s="139"/>
      <c r="F55" s="139"/>
      <c r="G55" s="139"/>
      <c r="H55" s="139"/>
      <c r="N55" t="str">
        <f t="shared" si="0"/>
        <v/>
      </c>
      <c r="O55" t="str">
        <f t="shared" si="1"/>
        <v/>
      </c>
      <c r="P55" t="str">
        <f t="shared" si="2"/>
        <v/>
      </c>
      <c r="Q55" t="str">
        <f t="shared" si="3"/>
        <v/>
      </c>
      <c r="R55" s="232" t="str">
        <f t="shared" si="4"/>
        <v/>
      </c>
    </row>
    <row r="56" spans="2:18" ht="30" customHeight="1" thickBot="1" x14ac:dyDescent="0.25">
      <c r="B56" s="137">
        <f>IF(COUNTA(D56:H56)=0,"",MAXA(B$4:B55)+1)</f>
        <v>23</v>
      </c>
      <c r="C56" s="137" t="s">
        <v>364</v>
      </c>
      <c r="D56" s="137"/>
      <c r="E56" s="137"/>
      <c r="F56" s="137"/>
      <c r="G56" s="137" t="s">
        <v>377</v>
      </c>
      <c r="H56" s="137"/>
      <c r="L56">
        <v>0.1</v>
      </c>
      <c r="M56">
        <v>0</v>
      </c>
      <c r="N56">
        <f t="shared" si="0"/>
        <v>0.1</v>
      </c>
      <c r="O56" t="str">
        <f t="shared" si="1"/>
        <v/>
      </c>
      <c r="P56" t="str">
        <f t="shared" si="2"/>
        <v/>
      </c>
      <c r="Q56">
        <f t="shared" si="3"/>
        <v>16</v>
      </c>
      <c r="R56" s="232">
        <f t="shared" si="4"/>
        <v>16</v>
      </c>
    </row>
    <row r="57" spans="2:18" ht="30" customHeight="1" thickBot="1" x14ac:dyDescent="0.25">
      <c r="B57" s="139" t="str">
        <f>IF(COUNTA(D57:H57)=0,"",MAXA(B$4:B56)+1)</f>
        <v/>
      </c>
      <c r="C57" s="139" t="s">
        <v>365</v>
      </c>
      <c r="D57" s="139"/>
      <c r="E57" s="139"/>
      <c r="F57" s="139"/>
      <c r="G57" s="139"/>
      <c r="H57" s="139"/>
      <c r="N57" t="str">
        <f t="shared" si="0"/>
        <v/>
      </c>
      <c r="O57" t="str">
        <f t="shared" si="1"/>
        <v/>
      </c>
      <c r="P57" t="str">
        <f t="shared" si="2"/>
        <v/>
      </c>
      <c r="Q57" t="str">
        <f t="shared" si="3"/>
        <v/>
      </c>
      <c r="R57" s="232" t="str">
        <f t="shared" si="4"/>
        <v/>
      </c>
    </row>
    <row r="58" spans="2:18" ht="30" customHeight="1" thickBot="1" x14ac:dyDescent="0.25">
      <c r="B58" s="137" t="str">
        <f>IF(COUNTA(D58:H58)=0,"",MAXA(B$4:B57)+1)</f>
        <v/>
      </c>
      <c r="C58" s="137" t="s">
        <v>366</v>
      </c>
      <c r="D58" s="137"/>
      <c r="E58" s="137"/>
      <c r="F58" s="137"/>
      <c r="G58" s="137"/>
      <c r="H58" s="137"/>
      <c r="N58" t="str">
        <f t="shared" si="0"/>
        <v/>
      </c>
      <c r="O58" t="str">
        <f t="shared" si="1"/>
        <v/>
      </c>
      <c r="P58" t="str">
        <f t="shared" si="2"/>
        <v/>
      </c>
      <c r="Q58" t="str">
        <f t="shared" si="3"/>
        <v/>
      </c>
      <c r="R58" s="232" t="str">
        <f t="shared" si="4"/>
        <v/>
      </c>
    </row>
    <row r="59" spans="2:18" ht="30" customHeight="1" thickBot="1" x14ac:dyDescent="0.25">
      <c r="B59" s="139">
        <f>IF(COUNTA(D59:H59)=0,"",MAXA(B$4:B58)+1)</f>
        <v>24</v>
      </c>
      <c r="C59" s="139" t="s">
        <v>367</v>
      </c>
      <c r="D59" s="139"/>
      <c r="E59" s="139" t="s">
        <v>377</v>
      </c>
      <c r="F59" s="139"/>
      <c r="G59" s="139"/>
      <c r="H59" s="139"/>
      <c r="I59">
        <v>0</v>
      </c>
      <c r="J59">
        <v>2</v>
      </c>
      <c r="N59">
        <f t="shared" si="0"/>
        <v>2</v>
      </c>
      <c r="O59">
        <f t="shared" si="1"/>
        <v>316</v>
      </c>
      <c r="P59" t="str">
        <f t="shared" si="2"/>
        <v/>
      </c>
      <c r="Q59" t="str">
        <f t="shared" si="3"/>
        <v/>
      </c>
      <c r="R59" s="232">
        <f t="shared" si="4"/>
        <v>316</v>
      </c>
    </row>
    <row r="60" spans="2:18" ht="30" customHeight="1" thickBot="1" x14ac:dyDescent="0.25">
      <c r="B60" s="137" t="str">
        <f>IF(COUNTA(D60:H60)=0,"",MAXA(B$4:B59)+1)</f>
        <v/>
      </c>
      <c r="C60" s="137" t="s">
        <v>368</v>
      </c>
      <c r="D60" s="137"/>
      <c r="E60" s="137"/>
      <c r="F60" s="137"/>
      <c r="G60" s="137"/>
      <c r="H60" s="137"/>
      <c r="N60" t="str">
        <f t="shared" si="0"/>
        <v/>
      </c>
      <c r="O60" t="str">
        <f t="shared" si="1"/>
        <v/>
      </c>
      <c r="P60" t="str">
        <f t="shared" si="2"/>
        <v/>
      </c>
      <c r="Q60" t="str">
        <f t="shared" si="3"/>
        <v/>
      </c>
      <c r="R60" s="232" t="str">
        <f t="shared" si="4"/>
        <v/>
      </c>
    </row>
    <row r="61" spans="2:18" ht="30" customHeight="1" thickBot="1" x14ac:dyDescent="0.25">
      <c r="B61" s="139" t="str">
        <f>IF(COUNTA(D61:H61)=0,"",MAXA(B$4:B60)+1)</f>
        <v/>
      </c>
      <c r="C61" s="139" t="s">
        <v>369</v>
      </c>
      <c r="D61" s="139"/>
      <c r="E61" s="139"/>
      <c r="F61" s="139"/>
      <c r="G61" s="139"/>
      <c r="H61" s="139"/>
      <c r="N61" t="str">
        <f t="shared" si="0"/>
        <v/>
      </c>
      <c r="O61" t="str">
        <f t="shared" si="1"/>
        <v/>
      </c>
      <c r="P61" t="str">
        <f t="shared" si="2"/>
        <v/>
      </c>
      <c r="Q61" t="str">
        <f t="shared" si="3"/>
        <v/>
      </c>
      <c r="R61" s="232" t="str">
        <f t="shared" si="4"/>
        <v/>
      </c>
    </row>
    <row r="62" spans="2:18" ht="30" customHeight="1" x14ac:dyDescent="0.2">
      <c r="B62" s="311">
        <f>IF(COUNTA(D62:H62)=0,"",MAXA(B$4:B61)+1)</f>
        <v>25</v>
      </c>
      <c r="C62" s="216" t="s">
        <v>380</v>
      </c>
      <c r="D62" s="218" t="s">
        <v>404</v>
      </c>
      <c r="E62" s="218" t="s">
        <v>404</v>
      </c>
      <c r="F62" s="218" t="s">
        <v>404</v>
      </c>
      <c r="G62" s="218" t="s">
        <v>404</v>
      </c>
      <c r="H62" s="218" t="s">
        <v>404</v>
      </c>
      <c r="N62" t="str">
        <f t="shared" si="0"/>
        <v/>
      </c>
      <c r="O62" t="str">
        <f t="shared" si="1"/>
        <v/>
      </c>
      <c r="P62" t="str">
        <f t="shared" si="2"/>
        <v/>
      </c>
      <c r="Q62" t="str">
        <f t="shared" si="3"/>
        <v/>
      </c>
      <c r="R62" s="232" t="str">
        <f t="shared" si="4"/>
        <v/>
      </c>
    </row>
    <row r="63" spans="2:18" ht="30" customHeight="1" thickBot="1" x14ac:dyDescent="0.25">
      <c r="B63" s="312">
        <f>IF(COUNTA(D63:H63)=0,"",MAXA(B$4:B62)+1)</f>
        <v>26</v>
      </c>
      <c r="C63" s="217"/>
      <c r="D63" s="219">
        <f>COUNTA(D4:D35,D38,D39:D61,D64:D68)</f>
        <v>12</v>
      </c>
      <c r="E63" s="219">
        <f t="shared" ref="E63:H63" si="5">COUNTA(E4:E35,E38,E39:E61,E64:E68)</f>
        <v>11</v>
      </c>
      <c r="F63" s="219">
        <f t="shared" si="5"/>
        <v>14</v>
      </c>
      <c r="G63" s="219">
        <f t="shared" si="5"/>
        <v>12</v>
      </c>
      <c r="H63" s="219">
        <f t="shared" si="5"/>
        <v>12</v>
      </c>
      <c r="N63" t="str">
        <f t="shared" si="0"/>
        <v/>
      </c>
      <c r="O63" t="str">
        <f t="shared" si="1"/>
        <v/>
      </c>
      <c r="P63" t="str">
        <f t="shared" si="2"/>
        <v/>
      </c>
      <c r="Q63" t="str">
        <f t="shared" si="3"/>
        <v/>
      </c>
      <c r="R63" s="232" t="str">
        <f t="shared" si="4"/>
        <v/>
      </c>
    </row>
    <row r="64" spans="2:18" ht="30" customHeight="1" thickTop="1" thickBot="1" x14ac:dyDescent="0.25">
      <c r="B64" s="137" t="str">
        <f>IF(COUNTA(D64:H64)=0,"",MAXA(B$4:B63)+1)</f>
        <v/>
      </c>
      <c r="C64" s="137" t="s">
        <v>370</v>
      </c>
      <c r="N64" t="str">
        <f t="shared" si="0"/>
        <v/>
      </c>
      <c r="O64" t="str">
        <f t="shared" si="1"/>
        <v/>
      </c>
      <c r="P64" t="str">
        <f t="shared" si="2"/>
        <v/>
      </c>
      <c r="Q64" t="str">
        <f t="shared" si="3"/>
        <v/>
      </c>
      <c r="R64" s="232" t="str">
        <f t="shared" si="4"/>
        <v/>
      </c>
    </row>
    <row r="65" spans="2:18" ht="30" customHeight="1" thickBot="1" x14ac:dyDescent="0.25">
      <c r="B65" s="139" t="str">
        <f>IF(COUNTA(D65:H65)=0,"",MAXA(B$4:B64)+1)</f>
        <v/>
      </c>
      <c r="C65" s="139" t="s">
        <v>376</v>
      </c>
      <c r="N65" t="str">
        <f t="shared" si="0"/>
        <v/>
      </c>
      <c r="O65" t="str">
        <f t="shared" si="1"/>
        <v/>
      </c>
      <c r="P65" t="str">
        <f t="shared" si="2"/>
        <v/>
      </c>
      <c r="Q65" t="str">
        <f t="shared" si="3"/>
        <v/>
      </c>
      <c r="R65" s="232" t="str">
        <f t="shared" si="4"/>
        <v/>
      </c>
    </row>
    <row r="66" spans="2:18" ht="30" customHeight="1" thickBot="1" x14ac:dyDescent="0.25">
      <c r="B66" s="137" t="str">
        <f>IF(COUNTA(D66:H66)=0,"",MAXA(B$4:B65)+1)</f>
        <v/>
      </c>
      <c r="C66" s="137" t="s">
        <v>378</v>
      </c>
      <c r="N66" t="str">
        <f t="shared" si="0"/>
        <v/>
      </c>
      <c r="O66" t="str">
        <f t="shared" si="1"/>
        <v/>
      </c>
      <c r="P66" t="str">
        <f t="shared" si="2"/>
        <v/>
      </c>
      <c r="Q66" t="str">
        <f t="shared" si="3"/>
        <v/>
      </c>
      <c r="R66" s="232" t="str">
        <f t="shared" si="4"/>
        <v/>
      </c>
    </row>
    <row r="67" spans="2:18" ht="30" customHeight="1" thickBot="1" x14ac:dyDescent="0.25">
      <c r="B67" s="139" t="str">
        <f>IF(COUNTA(D67:H67)=0,"",MAXA(B$4:B66)+1)</f>
        <v/>
      </c>
      <c r="C67" s="139" t="s">
        <v>379</v>
      </c>
      <c r="N67" t="str">
        <f t="shared" si="0"/>
        <v/>
      </c>
      <c r="O67" t="str">
        <f t="shared" si="1"/>
        <v/>
      </c>
      <c r="P67" t="str">
        <f t="shared" si="2"/>
        <v/>
      </c>
      <c r="Q67" t="str">
        <f t="shared" si="3"/>
        <v/>
      </c>
      <c r="R67" s="232" t="str">
        <f t="shared" si="4"/>
        <v/>
      </c>
    </row>
    <row r="68" spans="2:18" ht="30" customHeight="1" thickBot="1" x14ac:dyDescent="0.25">
      <c r="B68" s="137">
        <f>IF(COUNTA(D68:H68)=0,"",MAXA(B$4:B67)+1)</f>
        <v>27</v>
      </c>
      <c r="C68" s="215" t="s">
        <v>403</v>
      </c>
      <c r="D68" t="s">
        <v>377</v>
      </c>
      <c r="I68">
        <v>0.1</v>
      </c>
      <c r="J68">
        <v>0</v>
      </c>
      <c r="N68">
        <f t="shared" si="0"/>
        <v>0.1</v>
      </c>
      <c r="O68">
        <f t="shared" si="1"/>
        <v>16</v>
      </c>
      <c r="P68" t="str">
        <f t="shared" si="2"/>
        <v/>
      </c>
      <c r="Q68" t="str">
        <f t="shared" si="3"/>
        <v/>
      </c>
      <c r="R68" s="232">
        <f t="shared" si="4"/>
        <v>16</v>
      </c>
    </row>
    <row r="69" spans="2:18" ht="30" customHeight="1" thickBot="1" x14ac:dyDescent="0.25">
      <c r="B69" s="139">
        <f>IF(COUNTA(D69:H69)=0,"",MAXA(B$4:B68)+1)</f>
        <v>28</v>
      </c>
      <c r="C69" s="220" t="s">
        <v>405</v>
      </c>
      <c r="G69" t="s">
        <v>377</v>
      </c>
      <c r="L69">
        <v>0.05</v>
      </c>
      <c r="N69">
        <f>IF(SUM(I69:M69)=0,"",SUM(I69:M69))</f>
        <v>0.05</v>
      </c>
      <c r="O69" t="str">
        <f t="shared" ref="O69" si="6">IF(I69+J69=0,"",ROUND(AVERAGE(I69:J69)*13*17/$X$5*$V$6,0))</f>
        <v/>
      </c>
      <c r="P69" t="str">
        <f t="shared" ref="P69" si="7">IF(K69="","",ROUND(K69*13*17/$X$5*$V$6,0))</f>
        <v/>
      </c>
      <c r="Q69">
        <f t="shared" ref="Q69" si="8">IF(L69+M69=0,"",ROUND(AVERAGE(L69:M69)*13*17/$X$5*$V$6,0))</f>
        <v>16</v>
      </c>
      <c r="R69" s="232">
        <f>IF(SUM(O69:Q69)=0,"",SUM(O69:Q69))</f>
        <v>16</v>
      </c>
    </row>
  </sheetData>
  <mergeCells count="11">
    <mergeCell ref="C36:H37"/>
    <mergeCell ref="B36:B37"/>
    <mergeCell ref="B62:B63"/>
    <mergeCell ref="B2:B3"/>
    <mergeCell ref="C2:C3"/>
    <mergeCell ref="T7:U7"/>
    <mergeCell ref="W7:X7"/>
    <mergeCell ref="S3:U3"/>
    <mergeCell ref="V3:X3"/>
    <mergeCell ref="S6:U6"/>
    <mergeCell ref="V6:X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BE8D0-1A55-F743-8EA9-2D4777C1195B}">
  <dimension ref="B2:J27"/>
  <sheetViews>
    <sheetView showGridLines="0" workbookViewId="0">
      <selection activeCell="C20" sqref="C20"/>
    </sheetView>
  </sheetViews>
  <sheetFormatPr baseColWidth="10" defaultColWidth="11" defaultRowHeight="16" x14ac:dyDescent="0.2"/>
  <cols>
    <col min="2" max="2" width="34.83203125" customWidth="1"/>
    <col min="3" max="3" width="15.83203125" style="30" customWidth="1"/>
    <col min="4" max="4" width="15.83203125" style="29" customWidth="1"/>
    <col min="5" max="5" width="29.33203125" style="29" customWidth="1"/>
    <col min="6" max="6" width="7" hidden="1" customWidth="1"/>
  </cols>
  <sheetData>
    <row r="2" spans="2:6" x14ac:dyDescent="0.2">
      <c r="B2" s="235" t="s">
        <v>97</v>
      </c>
      <c r="C2" s="235"/>
      <c r="D2" s="235"/>
      <c r="E2" s="235"/>
      <c r="F2" s="235"/>
    </row>
    <row r="3" spans="2:6" x14ac:dyDescent="0.2">
      <c r="B3" s="235"/>
      <c r="C3" s="235"/>
      <c r="D3" s="235"/>
      <c r="E3" s="235"/>
      <c r="F3" s="235"/>
    </row>
    <row r="4" spans="2:6" ht="17" x14ac:dyDescent="0.2">
      <c r="B4" s="31" t="s">
        <v>276</v>
      </c>
      <c r="C4" s="31" t="s">
        <v>290</v>
      </c>
      <c r="D4" s="96" t="s">
        <v>387</v>
      </c>
      <c r="E4" s="96" t="s">
        <v>389</v>
      </c>
      <c r="F4" s="31" t="s">
        <v>99</v>
      </c>
    </row>
    <row r="5" spans="2:6" s="191" customFormat="1" ht="3" customHeight="1" x14ac:dyDescent="0.2">
      <c r="B5" s="187"/>
      <c r="C5" s="188"/>
      <c r="D5" s="189"/>
      <c r="E5" s="190"/>
      <c r="F5" s="177" t="s">
        <v>101</v>
      </c>
    </row>
    <row r="6" spans="2:6" s="22" customFormat="1" ht="35" customHeight="1" x14ac:dyDescent="0.2">
      <c r="B6" s="319" t="s">
        <v>388</v>
      </c>
      <c r="C6" s="175">
        <v>2015</v>
      </c>
      <c r="D6" s="181">
        <v>0</v>
      </c>
      <c r="E6" s="316">
        <f>ROUND(AVERAGE(D6:D11),0)</f>
        <v>1</v>
      </c>
      <c r="F6" s="20" t="s">
        <v>101</v>
      </c>
    </row>
    <row r="7" spans="2:6" s="22" customFormat="1" ht="35" customHeight="1" x14ac:dyDescent="0.2">
      <c r="B7" s="319"/>
      <c r="C7" s="182">
        <v>2016</v>
      </c>
      <c r="D7" s="183">
        <v>1</v>
      </c>
      <c r="E7" s="316"/>
      <c r="F7" s="33" t="s">
        <v>101</v>
      </c>
    </row>
    <row r="8" spans="2:6" s="22" customFormat="1" ht="35" customHeight="1" x14ac:dyDescent="0.2">
      <c r="B8" s="319"/>
      <c r="C8" s="175">
        <v>2017</v>
      </c>
      <c r="D8" s="181">
        <v>1</v>
      </c>
      <c r="E8" s="316"/>
      <c r="F8" s="20" t="s">
        <v>101</v>
      </c>
    </row>
    <row r="9" spans="2:6" s="22" customFormat="1" ht="35" customHeight="1" x14ac:dyDescent="0.2">
      <c r="B9" s="319"/>
      <c r="C9" s="182">
        <v>2018</v>
      </c>
      <c r="D9" s="183">
        <v>1</v>
      </c>
      <c r="E9" s="316"/>
      <c r="F9" s="33" t="s">
        <v>101</v>
      </c>
    </row>
    <row r="10" spans="2:6" s="22" customFormat="1" ht="35" customHeight="1" x14ac:dyDescent="0.2">
      <c r="B10" s="319"/>
      <c r="C10" s="175">
        <v>2019</v>
      </c>
      <c r="D10" s="181">
        <v>0</v>
      </c>
      <c r="E10" s="316"/>
      <c r="F10" s="20" t="s">
        <v>101</v>
      </c>
    </row>
    <row r="11" spans="2:6" s="22" customFormat="1" ht="35" customHeight="1" x14ac:dyDescent="0.2">
      <c r="B11" s="319"/>
      <c r="C11" s="182">
        <v>2020</v>
      </c>
      <c r="D11" s="183">
        <v>0</v>
      </c>
      <c r="E11" s="316"/>
      <c r="F11" s="33" t="s">
        <v>101</v>
      </c>
    </row>
    <row r="12" spans="2:6" s="22" customFormat="1" ht="3" customHeight="1" x14ac:dyDescent="0.2">
      <c r="B12" s="319"/>
      <c r="C12" s="175"/>
      <c r="D12" s="181"/>
      <c r="E12" s="184"/>
      <c r="F12" s="20" t="s">
        <v>101</v>
      </c>
    </row>
    <row r="13" spans="2:6" s="22" customFormat="1" ht="35" customHeight="1" x14ac:dyDescent="0.2">
      <c r="B13" s="319"/>
      <c r="C13" s="317" t="s">
        <v>406</v>
      </c>
      <c r="D13" s="318">
        <v>1</v>
      </c>
      <c r="E13" s="185" t="s">
        <v>296</v>
      </c>
      <c r="F13" s="33" t="s">
        <v>101</v>
      </c>
    </row>
    <row r="14" spans="2:6" s="22" customFormat="1" ht="35" customHeight="1" x14ac:dyDescent="0.2">
      <c r="B14" s="319"/>
      <c r="C14" s="317"/>
      <c r="D14" s="318"/>
      <c r="E14" s="186" t="s">
        <v>294</v>
      </c>
      <c r="F14" s="20" t="s">
        <v>101</v>
      </c>
    </row>
    <row r="15" spans="2:6" s="22" customFormat="1" ht="3" customHeight="1" x14ac:dyDescent="0.2">
      <c r="B15" s="176"/>
      <c r="C15" s="177"/>
      <c r="D15" s="178"/>
      <c r="E15" s="178"/>
      <c r="F15" s="34" t="s">
        <v>114</v>
      </c>
    </row>
    <row r="16" spans="2:6" s="22" customFormat="1" x14ac:dyDescent="0.2">
      <c r="B16" s="179"/>
      <c r="C16" s="180"/>
      <c r="D16" s="179"/>
      <c r="E16" s="179"/>
      <c r="F16" s="20" t="s">
        <v>101</v>
      </c>
    </row>
    <row r="17" spans="2:10" x14ac:dyDescent="0.2">
      <c r="B17" s="29"/>
    </row>
    <row r="18" spans="2:10" s="30" customFormat="1" x14ac:dyDescent="0.2">
      <c r="B18" s="29"/>
      <c r="D18" s="29"/>
      <c r="E18" s="29"/>
      <c r="F18"/>
      <c r="G18"/>
      <c r="H18"/>
      <c r="I18"/>
      <c r="J18"/>
    </row>
    <row r="19" spans="2:10" s="30" customFormat="1" x14ac:dyDescent="0.2">
      <c r="B19" s="29"/>
      <c r="D19" s="29"/>
      <c r="E19" s="29"/>
      <c r="F19"/>
      <c r="G19"/>
      <c r="H19"/>
      <c r="I19"/>
      <c r="J19"/>
    </row>
    <row r="20" spans="2:10" s="30" customFormat="1" x14ac:dyDescent="0.2">
      <c r="B20" s="29"/>
      <c r="D20" s="29"/>
      <c r="E20" s="29"/>
      <c r="F20"/>
      <c r="G20"/>
      <c r="H20"/>
      <c r="I20"/>
      <c r="J20"/>
    </row>
    <row r="21" spans="2:10" s="30" customFormat="1" x14ac:dyDescent="0.2">
      <c r="B21" s="29"/>
      <c r="D21" s="29"/>
      <c r="E21" s="29"/>
      <c r="F21"/>
      <c r="G21"/>
      <c r="H21"/>
      <c r="I21"/>
      <c r="J21"/>
    </row>
    <row r="22" spans="2:10" s="30" customFormat="1" x14ac:dyDescent="0.2">
      <c r="B22" s="29"/>
      <c r="D22" s="29"/>
      <c r="E22" s="29"/>
      <c r="F22"/>
      <c r="G22"/>
      <c r="H22"/>
      <c r="I22"/>
      <c r="J22"/>
    </row>
    <row r="23" spans="2:10" s="30" customFormat="1" x14ac:dyDescent="0.2">
      <c r="B23" s="29"/>
      <c r="D23" s="29"/>
      <c r="E23" s="29"/>
      <c r="F23"/>
      <c r="G23"/>
      <c r="H23"/>
      <c r="I23"/>
      <c r="J23"/>
    </row>
    <row r="24" spans="2:10" s="30" customFormat="1" x14ac:dyDescent="0.2">
      <c r="B24" s="29"/>
      <c r="D24" s="29"/>
      <c r="E24" s="29"/>
      <c r="F24"/>
      <c r="G24"/>
      <c r="H24"/>
      <c r="I24"/>
      <c r="J24"/>
    </row>
    <row r="25" spans="2:10" s="30" customFormat="1" x14ac:dyDescent="0.2">
      <c r="B25" s="29"/>
      <c r="D25" s="29"/>
      <c r="E25" s="29"/>
      <c r="F25"/>
      <c r="G25"/>
      <c r="H25"/>
      <c r="I25"/>
      <c r="J25"/>
    </row>
    <row r="26" spans="2:10" s="30" customFormat="1" x14ac:dyDescent="0.2">
      <c r="B26" s="29"/>
      <c r="D26" s="29"/>
      <c r="E26" s="29"/>
      <c r="F26"/>
      <c r="G26"/>
      <c r="H26"/>
      <c r="I26"/>
      <c r="J26"/>
    </row>
    <row r="27" spans="2:10" s="30" customFormat="1" x14ac:dyDescent="0.2">
      <c r="B27" s="29"/>
      <c r="D27" s="29"/>
      <c r="E27" s="29"/>
      <c r="F27"/>
      <c r="G27"/>
      <c r="H27"/>
      <c r="I27"/>
      <c r="J27"/>
    </row>
  </sheetData>
  <mergeCells count="5">
    <mergeCell ref="B2:F3"/>
    <mergeCell ref="E6:E11"/>
    <mergeCell ref="C13:C14"/>
    <mergeCell ref="D13:D14"/>
    <mergeCell ref="B6:B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765A9-077F-B74B-AA04-E9D5D80EC608}">
  <dimension ref="B2:J27"/>
  <sheetViews>
    <sheetView showGridLines="0" workbookViewId="0">
      <selection activeCell="H6" sqref="H6"/>
    </sheetView>
  </sheetViews>
  <sheetFormatPr baseColWidth="10" defaultColWidth="11" defaultRowHeight="16" x14ac:dyDescent="0.2"/>
  <cols>
    <col min="2" max="2" width="34.83203125" customWidth="1"/>
    <col min="3" max="3" width="15.83203125" style="30" customWidth="1"/>
    <col min="4" max="4" width="15.83203125" style="29" customWidth="1"/>
    <col min="5" max="5" width="29.33203125" style="29" customWidth="1"/>
    <col min="6" max="6" width="7" hidden="1" customWidth="1"/>
  </cols>
  <sheetData>
    <row r="2" spans="2:6" x14ac:dyDescent="0.2">
      <c r="B2" s="320" t="s">
        <v>75</v>
      </c>
      <c r="C2" s="320"/>
      <c r="D2" s="320"/>
      <c r="E2" s="320"/>
      <c r="F2" s="320"/>
    </row>
    <row r="3" spans="2:6" x14ac:dyDescent="0.2">
      <c r="B3" s="320"/>
      <c r="C3" s="320"/>
      <c r="D3" s="320"/>
      <c r="E3" s="320"/>
      <c r="F3" s="320"/>
    </row>
    <row r="4" spans="2:6" ht="17" x14ac:dyDescent="0.2">
      <c r="B4" s="192" t="s">
        <v>276</v>
      </c>
      <c r="C4" s="192" t="s">
        <v>290</v>
      </c>
      <c r="D4" s="193" t="s">
        <v>387</v>
      </c>
      <c r="E4" s="193" t="s">
        <v>389</v>
      </c>
      <c r="F4" s="31" t="s">
        <v>99</v>
      </c>
    </row>
    <row r="5" spans="2:6" s="191" customFormat="1" ht="3" customHeight="1" x14ac:dyDescent="0.2">
      <c r="B5" s="187"/>
      <c r="C5" s="188"/>
      <c r="D5" s="189"/>
      <c r="E5" s="190"/>
      <c r="F5" s="177" t="s">
        <v>101</v>
      </c>
    </row>
    <row r="6" spans="2:6" s="22" customFormat="1" ht="35" customHeight="1" x14ac:dyDescent="0.2">
      <c r="B6" s="319" t="s">
        <v>390</v>
      </c>
      <c r="C6" s="175">
        <v>2015</v>
      </c>
      <c r="D6" s="181">
        <v>1</v>
      </c>
      <c r="E6" s="321">
        <f>ROUND(AVERAGE(D6:D11),0)</f>
        <v>1</v>
      </c>
      <c r="F6" s="20" t="s">
        <v>101</v>
      </c>
    </row>
    <row r="7" spans="2:6" s="22" customFormat="1" ht="35" customHeight="1" x14ac:dyDescent="0.2">
      <c r="B7" s="319"/>
      <c r="C7" s="194">
        <v>2016</v>
      </c>
      <c r="D7" s="195">
        <v>2</v>
      </c>
      <c r="E7" s="321"/>
      <c r="F7" s="33" t="s">
        <v>101</v>
      </c>
    </row>
    <row r="8" spans="2:6" s="22" customFormat="1" ht="35" customHeight="1" x14ac:dyDescent="0.2">
      <c r="B8" s="319"/>
      <c r="C8" s="175">
        <v>2017</v>
      </c>
      <c r="D8" s="181">
        <v>0</v>
      </c>
      <c r="E8" s="321"/>
      <c r="F8" s="20" t="s">
        <v>101</v>
      </c>
    </row>
    <row r="9" spans="2:6" s="22" customFormat="1" ht="35" customHeight="1" x14ac:dyDescent="0.2">
      <c r="B9" s="319"/>
      <c r="C9" s="194">
        <v>2018</v>
      </c>
      <c r="D9" s="195">
        <v>0</v>
      </c>
      <c r="E9" s="321"/>
      <c r="F9" s="33" t="s">
        <v>101</v>
      </c>
    </row>
    <row r="10" spans="2:6" s="22" customFormat="1" ht="35" customHeight="1" x14ac:dyDescent="0.2">
      <c r="B10" s="319"/>
      <c r="C10" s="175">
        <v>2019</v>
      </c>
      <c r="D10" s="181">
        <v>2</v>
      </c>
      <c r="E10" s="321"/>
      <c r="F10" s="20" t="s">
        <v>101</v>
      </c>
    </row>
    <row r="11" spans="2:6" s="22" customFormat="1" ht="35" customHeight="1" x14ac:dyDescent="0.2">
      <c r="B11" s="319"/>
      <c r="C11" s="194">
        <v>2020</v>
      </c>
      <c r="D11" s="195">
        <v>0</v>
      </c>
      <c r="E11" s="321"/>
      <c r="F11" s="33" t="s">
        <v>101</v>
      </c>
    </row>
    <row r="12" spans="2:6" s="22" customFormat="1" ht="3" customHeight="1" x14ac:dyDescent="0.2">
      <c r="B12" s="319"/>
      <c r="C12" s="175"/>
      <c r="D12" s="181"/>
      <c r="E12" s="184"/>
      <c r="F12" s="20" t="s">
        <v>101</v>
      </c>
    </row>
    <row r="13" spans="2:6" s="22" customFormat="1" ht="35" customHeight="1" x14ac:dyDescent="0.2">
      <c r="B13" s="319"/>
      <c r="C13" s="322" t="s">
        <v>409</v>
      </c>
      <c r="D13" s="323">
        <v>0</v>
      </c>
      <c r="E13" s="196" t="s">
        <v>296</v>
      </c>
      <c r="F13" s="33" t="s">
        <v>101</v>
      </c>
    </row>
    <row r="14" spans="2:6" s="22" customFormat="1" ht="35" customHeight="1" x14ac:dyDescent="0.2">
      <c r="B14" s="319"/>
      <c r="C14" s="322"/>
      <c r="D14" s="323"/>
      <c r="E14" s="186" t="str">
        <f>IF(D13&gt;E6,"negativo","positivo")</f>
        <v>positivo</v>
      </c>
      <c r="F14" s="20" t="s">
        <v>101</v>
      </c>
    </row>
    <row r="15" spans="2:6" s="22" customFormat="1" ht="3" customHeight="1" x14ac:dyDescent="0.2">
      <c r="B15" s="176"/>
      <c r="C15" s="177"/>
      <c r="D15" s="178"/>
      <c r="E15" s="178"/>
      <c r="F15" s="34" t="s">
        <v>114</v>
      </c>
    </row>
    <row r="16" spans="2:6" s="22" customFormat="1" x14ac:dyDescent="0.2">
      <c r="B16" s="197"/>
      <c r="C16" s="198"/>
      <c r="D16" s="197"/>
      <c r="E16" s="197"/>
      <c r="F16" s="20" t="s">
        <v>101</v>
      </c>
    </row>
    <row r="17" spans="2:10" x14ac:dyDescent="0.2">
      <c r="B17" s="29"/>
    </row>
    <row r="18" spans="2:10" s="30" customFormat="1" x14ac:dyDescent="0.2">
      <c r="B18" s="29"/>
      <c r="D18" s="29"/>
      <c r="E18" s="29"/>
      <c r="F18"/>
      <c r="G18"/>
      <c r="H18"/>
      <c r="I18"/>
      <c r="J18"/>
    </row>
    <row r="19" spans="2:10" s="30" customFormat="1" x14ac:dyDescent="0.2">
      <c r="B19" s="29"/>
      <c r="D19" s="29"/>
      <c r="E19" s="29"/>
      <c r="F19"/>
      <c r="G19"/>
      <c r="H19"/>
      <c r="I19"/>
      <c r="J19"/>
    </row>
    <row r="20" spans="2:10" s="30" customFormat="1" x14ac:dyDescent="0.2">
      <c r="B20" s="29"/>
      <c r="D20" s="29"/>
      <c r="E20" s="29"/>
      <c r="F20"/>
      <c r="G20"/>
      <c r="H20"/>
      <c r="I20"/>
      <c r="J20"/>
    </row>
    <row r="21" spans="2:10" s="30" customFormat="1" x14ac:dyDescent="0.2">
      <c r="B21" s="29"/>
      <c r="D21" s="29"/>
      <c r="E21" s="29"/>
      <c r="F21"/>
      <c r="G21"/>
      <c r="H21"/>
      <c r="I21"/>
      <c r="J21"/>
    </row>
    <row r="22" spans="2:10" s="30" customFormat="1" x14ac:dyDescent="0.2">
      <c r="B22" s="29"/>
      <c r="D22" s="29"/>
      <c r="E22" s="29"/>
      <c r="F22"/>
      <c r="G22"/>
      <c r="H22"/>
      <c r="I22"/>
      <c r="J22"/>
    </row>
    <row r="23" spans="2:10" s="30" customFormat="1" x14ac:dyDescent="0.2">
      <c r="B23" s="29"/>
      <c r="D23" s="29"/>
      <c r="E23" s="29"/>
      <c r="F23"/>
      <c r="G23"/>
      <c r="H23"/>
      <c r="I23"/>
      <c r="J23"/>
    </row>
    <row r="24" spans="2:10" s="30" customFormat="1" x14ac:dyDescent="0.2">
      <c r="B24" s="29"/>
      <c r="D24" s="29"/>
      <c r="E24" s="29"/>
      <c r="F24"/>
      <c r="G24"/>
      <c r="H24"/>
      <c r="I24"/>
      <c r="J24"/>
    </row>
    <row r="25" spans="2:10" s="30" customFormat="1" x14ac:dyDescent="0.2">
      <c r="B25" s="29"/>
      <c r="D25" s="29"/>
      <c r="E25" s="29"/>
      <c r="F25"/>
      <c r="G25"/>
      <c r="H25"/>
      <c r="I25"/>
      <c r="J25"/>
    </row>
    <row r="26" spans="2:10" s="30" customFormat="1" x14ac:dyDescent="0.2">
      <c r="B26" s="29"/>
      <c r="D26" s="29"/>
      <c r="E26" s="29"/>
      <c r="F26"/>
      <c r="G26"/>
      <c r="H26"/>
      <c r="I26"/>
      <c r="J26"/>
    </row>
    <row r="27" spans="2:10" s="30" customFormat="1" x14ac:dyDescent="0.2">
      <c r="B27" s="29"/>
      <c r="D27" s="29"/>
      <c r="E27" s="29"/>
      <c r="F27"/>
      <c r="G27"/>
      <c r="H27"/>
      <c r="I27"/>
      <c r="J27"/>
    </row>
  </sheetData>
  <mergeCells count="5">
    <mergeCell ref="B2:F3"/>
    <mergeCell ref="B6:B14"/>
    <mergeCell ref="E6:E11"/>
    <mergeCell ref="C13:C14"/>
    <mergeCell ref="D13:D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75A4B-EE52-E64B-9845-A9CD7FF12E64}">
  <dimension ref="B2:V25"/>
  <sheetViews>
    <sheetView showGridLines="0" zoomScale="161" zoomScaleNormal="100" workbookViewId="0">
      <selection activeCell="X14" sqref="X14"/>
    </sheetView>
  </sheetViews>
  <sheetFormatPr baseColWidth="10" defaultColWidth="8.83203125" defaultRowHeight="16" x14ac:dyDescent="0.2"/>
  <cols>
    <col min="2" max="2" width="16.83203125" customWidth="1"/>
    <col min="3" max="17" width="4.1640625" customWidth="1"/>
    <col min="18" max="18" width="14" hidden="1" customWidth="1"/>
    <col min="19" max="19" width="5.6640625" style="52" hidden="1" customWidth="1"/>
    <col min="20" max="21" width="5.83203125" hidden="1" customWidth="1"/>
    <col min="22" max="22" width="0.6640625" customWidth="1"/>
  </cols>
  <sheetData>
    <row r="2" spans="2:22" ht="16" customHeight="1" x14ac:dyDescent="0.2">
      <c r="B2" s="126"/>
      <c r="C2" s="265" t="str">
        <f>'Pesca 2'!D2</f>
        <v>Sur-01</v>
      </c>
      <c r="D2" s="330"/>
      <c r="E2" s="266"/>
      <c r="F2" s="265" t="str">
        <f>'Pesca 2'!E2</f>
        <v>Sur-02</v>
      </c>
      <c r="G2" s="330"/>
      <c r="H2" s="266"/>
      <c r="I2" s="265" t="str">
        <f>'Pesca 2'!F2</f>
        <v>Sur-03</v>
      </c>
      <c r="J2" s="330"/>
      <c r="K2" s="266"/>
      <c r="L2" s="265" t="str">
        <f>'Pesca 2'!G2</f>
        <v>Sur-04</v>
      </c>
      <c r="M2" s="330"/>
      <c r="N2" s="266"/>
      <c r="O2" s="265" t="str">
        <f>'Pesca 2'!H2</f>
        <v>Sur-05</v>
      </c>
      <c r="P2" s="330"/>
      <c r="Q2" s="266"/>
      <c r="R2" s="265" t="s">
        <v>298</v>
      </c>
      <c r="S2" s="266"/>
      <c r="T2" s="265" t="s">
        <v>288</v>
      </c>
      <c r="U2" s="266"/>
      <c r="V2" s="116"/>
    </row>
    <row r="3" spans="2:22" x14ac:dyDescent="0.2">
      <c r="B3" s="38" t="s">
        <v>121</v>
      </c>
      <c r="C3" s="324">
        <f>'Pesca 2'!D3</f>
        <v>44400</v>
      </c>
      <c r="D3" s="325"/>
      <c r="E3" s="326"/>
      <c r="F3" s="324">
        <f>'Pesca 2'!E3</f>
        <v>44408</v>
      </c>
      <c r="G3" s="325"/>
      <c r="H3" s="326"/>
      <c r="I3" s="324">
        <f>'Pesca 2'!F3</f>
        <v>44412</v>
      </c>
      <c r="J3" s="325"/>
      <c r="K3" s="326"/>
      <c r="L3" s="324">
        <f>'Pesca 2'!G3</f>
        <v>44453</v>
      </c>
      <c r="M3" s="325"/>
      <c r="N3" s="326"/>
      <c r="O3" s="324">
        <f>'Pesca 2'!H3</f>
        <v>44464</v>
      </c>
      <c r="P3" s="325"/>
      <c r="Q3" s="326"/>
      <c r="R3" s="267"/>
      <c r="S3" s="254"/>
      <c r="T3" s="267"/>
      <c r="U3" s="254"/>
      <c r="V3" s="128"/>
    </row>
    <row r="4" spans="2:22" x14ac:dyDescent="0.2">
      <c r="B4" s="35" t="s">
        <v>122</v>
      </c>
      <c r="C4" s="327" t="str">
        <f>'Pesca 2'!D4</f>
        <v>Foce Cerrano</v>
      </c>
      <c r="D4" s="328"/>
      <c r="E4" s="329"/>
      <c r="F4" s="327" t="str">
        <f>'Pesca 2'!E4</f>
        <v>Foce Cerrano</v>
      </c>
      <c r="G4" s="328"/>
      <c r="H4" s="329"/>
      <c r="I4" s="327" t="str">
        <f>'Pesca 2'!F4</f>
        <v>Foce Cerrano</v>
      </c>
      <c r="J4" s="328"/>
      <c r="K4" s="329"/>
      <c r="L4" s="327" t="str">
        <f>'Pesca 2'!G4</f>
        <v>P.zza Nassiriya</v>
      </c>
      <c r="M4" s="328"/>
      <c r="N4" s="329"/>
      <c r="O4" s="327" t="str">
        <f>'Pesca 2'!H4</f>
        <v>P.zza Nassiriya</v>
      </c>
      <c r="P4" s="328"/>
      <c r="Q4" s="329"/>
      <c r="R4" s="267"/>
      <c r="S4" s="254"/>
      <c r="T4" s="267"/>
      <c r="U4" s="254"/>
      <c r="V4" s="128"/>
    </row>
    <row r="5" spans="2:22" x14ac:dyDescent="0.2">
      <c r="B5" s="38" t="s">
        <v>123</v>
      </c>
      <c r="C5" s="324" t="str">
        <f>'Pesca 2'!D5</f>
        <v>MOMO I</v>
      </c>
      <c r="D5" s="325"/>
      <c r="E5" s="326"/>
      <c r="F5" s="324" t="str">
        <f>'Pesca 2'!E5</f>
        <v>MOMO I</v>
      </c>
      <c r="G5" s="325"/>
      <c r="H5" s="326"/>
      <c r="I5" s="324" t="str">
        <f>'Pesca 2'!F5</f>
        <v>MOMO I</v>
      </c>
      <c r="J5" s="325"/>
      <c r="K5" s="326"/>
      <c r="L5" s="324" t="str">
        <f>'Pesca 2'!G5</f>
        <v>ANGELA</v>
      </c>
      <c r="M5" s="325"/>
      <c r="N5" s="326"/>
      <c r="O5" s="324" t="str">
        <f>'Pesca 2'!H5</f>
        <v>ANGELA</v>
      </c>
      <c r="P5" s="325"/>
      <c r="Q5" s="326"/>
      <c r="R5" s="267"/>
      <c r="S5" s="254"/>
      <c r="T5" s="267"/>
      <c r="U5" s="254"/>
      <c r="V5" s="128"/>
    </row>
    <row r="6" spans="2:22" x14ac:dyDescent="0.2">
      <c r="B6" s="35" t="s">
        <v>127</v>
      </c>
      <c r="C6" s="327" t="str">
        <f>'Pesca 2'!D6</f>
        <v>R.Pantolfi</v>
      </c>
      <c r="D6" s="328"/>
      <c r="E6" s="329"/>
      <c r="F6" s="327" t="str">
        <f>'Pesca 2'!E6</f>
        <v>R.Pantolfi</v>
      </c>
      <c r="G6" s="328"/>
      <c r="H6" s="329"/>
      <c r="I6" s="327" t="str">
        <f>'Pesca 2'!F6</f>
        <v>R.Pantolfi</v>
      </c>
      <c r="J6" s="328"/>
      <c r="K6" s="329"/>
      <c r="L6" s="327" t="str">
        <f>'Pesca 2'!G6</f>
        <v>A.Mariani</v>
      </c>
      <c r="M6" s="328"/>
      <c r="N6" s="329"/>
      <c r="O6" s="327" t="str">
        <f>'Pesca 2'!H6</f>
        <v>A.Mariani</v>
      </c>
      <c r="P6" s="328"/>
      <c r="Q6" s="329"/>
      <c r="R6" s="267"/>
      <c r="S6" s="254"/>
      <c r="T6" s="267"/>
      <c r="U6" s="254"/>
      <c r="V6" s="128"/>
    </row>
    <row r="7" spans="2:22" x14ac:dyDescent="0.2">
      <c r="B7" s="268" t="s">
        <v>383</v>
      </c>
      <c r="C7" s="331">
        <v>0</v>
      </c>
      <c r="D7" s="332"/>
      <c r="E7" s="272"/>
      <c r="F7" s="331">
        <v>0</v>
      </c>
      <c r="G7" s="332"/>
      <c r="H7" s="272"/>
      <c r="I7" s="331">
        <v>0</v>
      </c>
      <c r="J7" s="332"/>
      <c r="K7" s="272"/>
      <c r="L7" s="331">
        <v>0</v>
      </c>
      <c r="M7" s="332"/>
      <c r="N7" s="272"/>
      <c r="O7" s="331">
        <v>0</v>
      </c>
      <c r="P7" s="332"/>
      <c r="Q7" s="272"/>
      <c r="R7" s="269" t="s">
        <v>299</v>
      </c>
      <c r="S7" s="277" t="e">
        <f>AVERAGE(C8:Q8)</f>
        <v>#DIV/0!</v>
      </c>
      <c r="T7" s="114"/>
      <c r="U7" s="115"/>
      <c r="V7" s="261"/>
    </row>
    <row r="8" spans="2:22" x14ac:dyDescent="0.2">
      <c r="B8" s="264"/>
      <c r="C8" s="262"/>
      <c r="D8" s="333"/>
      <c r="E8" s="274"/>
      <c r="F8" s="262"/>
      <c r="G8" s="333"/>
      <c r="H8" s="274"/>
      <c r="I8" s="262"/>
      <c r="J8" s="333"/>
      <c r="K8" s="274"/>
      <c r="L8" s="262"/>
      <c r="M8" s="333"/>
      <c r="N8" s="274"/>
      <c r="O8" s="262"/>
      <c r="P8" s="333"/>
      <c r="Q8" s="274"/>
      <c r="R8" s="270"/>
      <c r="S8" s="278"/>
      <c r="T8" s="116"/>
      <c r="U8" s="117"/>
      <c r="V8" s="262"/>
    </row>
    <row r="9" spans="2:22" ht="20" customHeight="1" x14ac:dyDescent="0.2">
      <c r="B9" s="230" t="str">
        <f>CONCATENATE("Media ", YEAR(C3))</f>
        <v>Media 2021</v>
      </c>
      <c r="C9" s="336">
        <f>ROUND(AVERAGE(C7:Q8),0)</f>
        <v>0</v>
      </c>
      <c r="D9" s="337"/>
      <c r="E9" s="337"/>
      <c r="F9" s="337"/>
      <c r="G9" s="337"/>
      <c r="H9" s="337"/>
      <c r="I9" s="337"/>
      <c r="J9" s="337"/>
      <c r="K9" s="337"/>
      <c r="L9" s="337"/>
      <c r="M9" s="337"/>
      <c r="N9" s="337"/>
      <c r="O9" s="337"/>
      <c r="P9" s="337"/>
      <c r="Q9" s="338"/>
      <c r="R9" s="226"/>
      <c r="S9" s="223"/>
      <c r="T9" s="114"/>
      <c r="U9" s="115"/>
      <c r="V9" s="224"/>
    </row>
    <row r="10" spans="2:22" ht="16" customHeight="1" x14ac:dyDescent="0.2">
      <c r="B10" s="334" t="s">
        <v>384</v>
      </c>
      <c r="C10" s="331">
        <v>2018</v>
      </c>
      <c r="D10" s="332"/>
      <c r="E10" s="332"/>
      <c r="F10" s="332"/>
      <c r="G10" s="332"/>
      <c r="H10" s="331">
        <v>2019</v>
      </c>
      <c r="I10" s="332"/>
      <c r="J10" s="332"/>
      <c r="K10" s="332"/>
      <c r="L10" s="332"/>
      <c r="M10" s="331">
        <v>2020</v>
      </c>
      <c r="N10" s="332"/>
      <c r="O10" s="332"/>
      <c r="P10" s="332"/>
      <c r="Q10" s="332"/>
      <c r="R10" s="44" t="s">
        <v>300</v>
      </c>
      <c r="S10" s="45">
        <f>AVERAGE(C10:Q10)</f>
        <v>2019</v>
      </c>
      <c r="T10" s="271"/>
      <c r="U10" s="272"/>
      <c r="V10" s="46"/>
    </row>
    <row r="11" spans="2:22" x14ac:dyDescent="0.2">
      <c r="B11" s="335"/>
      <c r="C11" s="262" t="s">
        <v>289</v>
      </c>
      <c r="D11" s="333"/>
      <c r="E11" s="333"/>
      <c r="F11" s="333"/>
      <c r="G11" s="333"/>
      <c r="H11" s="262">
        <v>1</v>
      </c>
      <c r="I11" s="333"/>
      <c r="J11" s="333"/>
      <c r="K11" s="333"/>
      <c r="L11" s="333"/>
      <c r="M11" s="262">
        <v>0</v>
      </c>
      <c r="N11" s="333"/>
      <c r="O11" s="333"/>
      <c r="P11" s="333"/>
      <c r="Q11" s="333"/>
      <c r="R11" s="49" t="s">
        <v>287</v>
      </c>
      <c r="S11" s="50">
        <f>AVERAGE(C11:Q11)</f>
        <v>0.5</v>
      </c>
      <c r="T11" s="261"/>
      <c r="U11" s="273"/>
      <c r="V11" s="51"/>
    </row>
    <row r="12" spans="2:22" ht="16" hidden="1" customHeight="1" x14ac:dyDescent="0.2">
      <c r="B12" s="263" t="s">
        <v>134</v>
      </c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44" t="s">
        <v>130</v>
      </c>
      <c r="S12" s="45">
        <v>3.9</v>
      </c>
      <c r="T12" s="261"/>
      <c r="U12" s="273"/>
      <c r="V12" s="46"/>
    </row>
    <row r="13" spans="2:22" ht="16" hidden="1" customHeight="1" x14ac:dyDescent="0.2">
      <c r="B13" s="264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49" t="s">
        <v>133</v>
      </c>
      <c r="S13" s="50">
        <v>5</v>
      </c>
      <c r="T13" s="261"/>
      <c r="U13" s="273"/>
      <c r="V13" s="51"/>
    </row>
    <row r="14" spans="2:22" x14ac:dyDescent="0.2">
      <c r="B14" s="287" t="s">
        <v>296</v>
      </c>
      <c r="C14" s="289" t="s">
        <v>289</v>
      </c>
      <c r="D14" s="290"/>
      <c r="E14" s="290"/>
      <c r="F14" s="290"/>
      <c r="G14" s="290"/>
      <c r="H14" s="290"/>
      <c r="I14" s="290"/>
      <c r="J14" s="290"/>
      <c r="K14" s="290"/>
      <c r="L14" s="290"/>
      <c r="M14" s="290"/>
      <c r="N14" s="290"/>
      <c r="O14" s="290"/>
      <c r="P14" s="290"/>
      <c r="Q14" s="291"/>
      <c r="R14" s="44" t="s">
        <v>300</v>
      </c>
      <c r="S14" s="45" t="e">
        <f>AVERAGE(C14:Q14)</f>
        <v>#DIV/0!</v>
      </c>
      <c r="T14" s="261"/>
      <c r="U14" s="273"/>
      <c r="V14" s="46"/>
    </row>
    <row r="15" spans="2:22" x14ac:dyDescent="0.2">
      <c r="B15" s="288"/>
      <c r="C15" s="292"/>
      <c r="D15" s="293"/>
      <c r="E15" s="293"/>
      <c r="F15" s="293"/>
      <c r="G15" s="293"/>
      <c r="H15" s="293"/>
      <c r="I15" s="293"/>
      <c r="J15" s="293"/>
      <c r="K15" s="293"/>
      <c r="L15" s="293"/>
      <c r="M15" s="293"/>
      <c r="N15" s="293"/>
      <c r="O15" s="293"/>
      <c r="P15" s="293"/>
      <c r="Q15" s="294"/>
      <c r="R15" s="49" t="s">
        <v>287</v>
      </c>
      <c r="S15" s="50" t="e">
        <f>AVERAGE(C15:Q15)</f>
        <v>#DIV/0!</v>
      </c>
      <c r="T15" s="262"/>
      <c r="U15" s="274"/>
      <c r="V15" s="51"/>
    </row>
    <row r="16" spans="2:22" hidden="1" x14ac:dyDescent="0.2">
      <c r="B16" s="263" t="s">
        <v>135</v>
      </c>
      <c r="C16" s="131">
        <v>0.1</v>
      </c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44" t="s">
        <v>130</v>
      </c>
      <c r="S16" s="45">
        <v>0.375</v>
      </c>
      <c r="T16" s="46" t="s">
        <v>131</v>
      </c>
      <c r="U16" s="42">
        <v>969</v>
      </c>
      <c r="V16" s="46"/>
    </row>
    <row r="17" spans="2:22" hidden="1" x14ac:dyDescent="0.2">
      <c r="B17" s="264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49" t="s">
        <v>133</v>
      </c>
      <c r="S17" s="50">
        <v>30</v>
      </c>
      <c r="T17" s="51"/>
      <c r="U17" s="47"/>
      <c r="V17" s="51"/>
    </row>
    <row r="18" spans="2:22" hidden="1" x14ac:dyDescent="0.2">
      <c r="B18" s="263" t="s">
        <v>136</v>
      </c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44" t="s">
        <v>130</v>
      </c>
      <c r="S18" s="45">
        <v>0.4</v>
      </c>
      <c r="T18" s="46" t="s">
        <v>131</v>
      </c>
      <c r="U18" s="42">
        <v>1033.6000000000001</v>
      </c>
      <c r="V18" s="46"/>
    </row>
    <row r="19" spans="2:22" hidden="1" x14ac:dyDescent="0.2">
      <c r="B19" s="264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49" t="s">
        <v>133</v>
      </c>
      <c r="S19" s="50">
        <v>4</v>
      </c>
      <c r="T19" s="51"/>
      <c r="U19" s="47"/>
      <c r="V19" s="51"/>
    </row>
    <row r="20" spans="2:22" hidden="1" x14ac:dyDescent="0.2">
      <c r="B20" s="263" t="s">
        <v>137</v>
      </c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44" t="s">
        <v>130</v>
      </c>
      <c r="S20" s="45">
        <v>11</v>
      </c>
      <c r="T20" s="46" t="s">
        <v>131</v>
      </c>
      <c r="U20" s="42">
        <v>28424</v>
      </c>
      <c r="V20" s="46"/>
    </row>
    <row r="21" spans="2:22" hidden="1" x14ac:dyDescent="0.2">
      <c r="B21" s="264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49" t="s">
        <v>133</v>
      </c>
      <c r="S21" s="50">
        <v>4.5</v>
      </c>
      <c r="T21" s="51"/>
      <c r="U21" s="47"/>
      <c r="V21" s="51"/>
    </row>
    <row r="22" spans="2:22" hidden="1" x14ac:dyDescent="0.2">
      <c r="B22" s="263" t="s">
        <v>138</v>
      </c>
      <c r="C22" s="131">
        <v>4</v>
      </c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44" t="s">
        <v>130</v>
      </c>
      <c r="S22" s="45">
        <v>1.5333333333333334</v>
      </c>
      <c r="T22" s="46" t="s">
        <v>131</v>
      </c>
      <c r="U22" s="42">
        <v>3962.1333333333337</v>
      </c>
      <c r="V22" s="46"/>
    </row>
    <row r="23" spans="2:22" hidden="1" x14ac:dyDescent="0.2">
      <c r="B23" s="264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49" t="s">
        <v>133</v>
      </c>
      <c r="S23" s="50">
        <v>8</v>
      </c>
      <c r="T23" s="51"/>
      <c r="U23" s="47"/>
      <c r="V23" s="51"/>
    </row>
    <row r="24" spans="2:22" hidden="1" x14ac:dyDescent="0.2">
      <c r="B24" s="263" t="s">
        <v>139</v>
      </c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44" t="s">
        <v>130</v>
      </c>
      <c r="S24" s="45">
        <v>0.9</v>
      </c>
      <c r="T24" s="46" t="s">
        <v>131</v>
      </c>
      <c r="U24" s="42">
        <v>2325.6</v>
      </c>
      <c r="V24" s="46"/>
    </row>
    <row r="25" spans="2:22" hidden="1" x14ac:dyDescent="0.2">
      <c r="B25" s="264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49" t="s">
        <v>133</v>
      </c>
      <c r="S25" s="50">
        <v>10</v>
      </c>
      <c r="T25" s="51"/>
      <c r="U25" s="47"/>
      <c r="V25" s="51"/>
    </row>
  </sheetData>
  <mergeCells count="53">
    <mergeCell ref="R2:S6"/>
    <mergeCell ref="T2:U6"/>
    <mergeCell ref="B7:B8"/>
    <mergeCell ref="R7:R8"/>
    <mergeCell ref="S7:S8"/>
    <mergeCell ref="C2:E2"/>
    <mergeCell ref="C3:E3"/>
    <mergeCell ref="C4:E4"/>
    <mergeCell ref="C5:E5"/>
    <mergeCell ref="C6:E6"/>
    <mergeCell ref="F4:H4"/>
    <mergeCell ref="F5:H5"/>
    <mergeCell ref="F6:H6"/>
    <mergeCell ref="I3:K3"/>
    <mergeCell ref="I2:K2"/>
    <mergeCell ref="I4:K4"/>
    <mergeCell ref="B22:B23"/>
    <mergeCell ref="B24:B25"/>
    <mergeCell ref="V7:V8"/>
    <mergeCell ref="B10:B11"/>
    <mergeCell ref="T10:U15"/>
    <mergeCell ref="B12:B13"/>
    <mergeCell ref="B14:B15"/>
    <mergeCell ref="C14:Q15"/>
    <mergeCell ref="C7:E8"/>
    <mergeCell ref="M10:Q10"/>
    <mergeCell ref="M11:Q11"/>
    <mergeCell ref="C10:G10"/>
    <mergeCell ref="C11:G11"/>
    <mergeCell ref="H10:L10"/>
    <mergeCell ref="H11:L11"/>
    <mergeCell ref="C9:Q9"/>
    <mergeCell ref="F2:H2"/>
    <mergeCell ref="F3:H3"/>
    <mergeCell ref="B16:B17"/>
    <mergeCell ref="B18:B19"/>
    <mergeCell ref="B20:B21"/>
    <mergeCell ref="I5:K5"/>
    <mergeCell ref="I6:K6"/>
    <mergeCell ref="O2:Q2"/>
    <mergeCell ref="L2:N2"/>
    <mergeCell ref="F7:H8"/>
    <mergeCell ref="I7:K8"/>
    <mergeCell ref="L7:N8"/>
    <mergeCell ref="O7:Q8"/>
    <mergeCell ref="L3:N3"/>
    <mergeCell ref="L4:N4"/>
    <mergeCell ref="L5:N5"/>
    <mergeCell ref="L6:N6"/>
    <mergeCell ref="O3:Q3"/>
    <mergeCell ref="O4:Q4"/>
    <mergeCell ref="O5:Q5"/>
    <mergeCell ref="O6:Q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F975F-3B85-1C4A-9C11-AC7629BE548E}">
  <dimension ref="B2:J26"/>
  <sheetViews>
    <sheetView showGridLines="0" zoomScale="86" workbookViewId="0">
      <selection activeCell="E15" sqref="E15"/>
    </sheetView>
  </sheetViews>
  <sheetFormatPr baseColWidth="10" defaultColWidth="11" defaultRowHeight="16" x14ac:dyDescent="0.2"/>
  <cols>
    <col min="2" max="2" width="46.5" customWidth="1"/>
    <col min="3" max="3" width="15.1640625" style="30" customWidth="1"/>
    <col min="4" max="5" width="35.83203125" style="29" customWidth="1"/>
    <col min="6" max="6" width="7" hidden="1" customWidth="1"/>
  </cols>
  <sheetData>
    <row r="2" spans="2:10" x14ac:dyDescent="0.2">
      <c r="B2" s="235" t="s">
        <v>97</v>
      </c>
      <c r="C2" s="235"/>
      <c r="D2" s="235"/>
      <c r="E2" s="235"/>
      <c r="F2" s="235"/>
    </row>
    <row r="3" spans="2:10" x14ac:dyDescent="0.2">
      <c r="B3" s="235"/>
      <c r="C3" s="235"/>
      <c r="D3" s="235"/>
      <c r="E3" s="235"/>
      <c r="F3" s="235"/>
    </row>
    <row r="4" spans="2:10" ht="17" x14ac:dyDescent="0.2">
      <c r="B4" s="31" t="s">
        <v>276</v>
      </c>
      <c r="C4" s="31" t="s">
        <v>76</v>
      </c>
      <c r="D4" s="96" t="s">
        <v>77</v>
      </c>
      <c r="E4" s="96" t="s">
        <v>98</v>
      </c>
      <c r="F4" s="31" t="s">
        <v>99</v>
      </c>
    </row>
    <row r="5" spans="2:10" s="22" customFormat="1" ht="35" customHeight="1" x14ac:dyDescent="0.2">
      <c r="B5" s="19" t="s">
        <v>100</v>
      </c>
      <c r="C5" s="20">
        <v>0</v>
      </c>
      <c r="D5" s="21" t="s">
        <v>85</v>
      </c>
      <c r="E5" s="21"/>
      <c r="F5" s="20" t="s">
        <v>101</v>
      </c>
    </row>
    <row r="6" spans="2:10" s="22" customFormat="1" ht="35" customHeight="1" x14ac:dyDescent="0.2">
      <c r="B6" s="32" t="s">
        <v>102</v>
      </c>
      <c r="C6" s="33" t="s">
        <v>103</v>
      </c>
      <c r="D6" s="34" t="s">
        <v>267</v>
      </c>
      <c r="E6" s="34" t="s">
        <v>269</v>
      </c>
      <c r="F6" s="33" t="s">
        <v>101</v>
      </c>
    </row>
    <row r="7" spans="2:10" s="22" customFormat="1" ht="35" customHeight="1" x14ac:dyDescent="0.2">
      <c r="B7" s="19" t="s">
        <v>104</v>
      </c>
      <c r="C7" s="20" t="s">
        <v>105</v>
      </c>
      <c r="D7" s="21" t="s">
        <v>267</v>
      </c>
      <c r="E7" s="21" t="s">
        <v>270</v>
      </c>
      <c r="F7" s="20" t="s">
        <v>101</v>
      </c>
      <c r="J7" s="22" t="s">
        <v>275</v>
      </c>
    </row>
    <row r="8" spans="2:10" s="22" customFormat="1" ht="35" customHeight="1" x14ac:dyDescent="0.2">
      <c r="B8" s="32" t="s">
        <v>106</v>
      </c>
      <c r="C8" s="33">
        <v>0</v>
      </c>
      <c r="D8" s="34" t="s">
        <v>85</v>
      </c>
      <c r="E8" s="34"/>
      <c r="F8" s="33" t="s">
        <v>101</v>
      </c>
    </row>
    <row r="9" spans="2:10" s="22" customFormat="1" ht="35" customHeight="1" x14ac:dyDescent="0.2">
      <c r="B9" s="19" t="s">
        <v>107</v>
      </c>
      <c r="C9" s="20">
        <v>0</v>
      </c>
      <c r="D9" s="21" t="s">
        <v>267</v>
      </c>
      <c r="E9" s="21" t="s">
        <v>271</v>
      </c>
      <c r="F9" s="20" t="s">
        <v>101</v>
      </c>
    </row>
    <row r="10" spans="2:10" s="22" customFormat="1" ht="35" customHeight="1" x14ac:dyDescent="0.2">
      <c r="B10" s="32" t="s">
        <v>108</v>
      </c>
      <c r="C10" s="33">
        <v>0</v>
      </c>
      <c r="D10" s="34" t="s">
        <v>267</v>
      </c>
      <c r="E10" s="34" t="s">
        <v>272</v>
      </c>
      <c r="F10" s="33" t="s">
        <v>101</v>
      </c>
    </row>
    <row r="11" spans="2:10" s="22" customFormat="1" ht="35" customHeight="1" x14ac:dyDescent="0.2">
      <c r="B11" s="19" t="s">
        <v>109</v>
      </c>
      <c r="C11" s="20">
        <v>0</v>
      </c>
      <c r="D11" s="21" t="s">
        <v>85</v>
      </c>
      <c r="E11" s="21"/>
      <c r="F11" s="20" t="s">
        <v>101</v>
      </c>
    </row>
    <row r="12" spans="2:10" s="22" customFormat="1" ht="35" customHeight="1" x14ac:dyDescent="0.2">
      <c r="B12" s="32" t="s">
        <v>110</v>
      </c>
      <c r="C12" s="33" t="s">
        <v>111</v>
      </c>
      <c r="D12" s="34" t="s">
        <v>267</v>
      </c>
      <c r="E12" s="34" t="s">
        <v>273</v>
      </c>
      <c r="F12" s="33" t="s">
        <v>101</v>
      </c>
    </row>
    <row r="13" spans="2:10" s="22" customFormat="1" ht="35" customHeight="1" x14ac:dyDescent="0.2">
      <c r="B13" s="19" t="s">
        <v>112</v>
      </c>
      <c r="C13" s="20" t="s">
        <v>111</v>
      </c>
      <c r="D13" s="21" t="s">
        <v>267</v>
      </c>
      <c r="E13" s="21" t="s">
        <v>274</v>
      </c>
      <c r="F13" s="20" t="s">
        <v>101</v>
      </c>
    </row>
    <row r="14" spans="2:10" s="22" customFormat="1" ht="35" customHeight="1" x14ac:dyDescent="0.2">
      <c r="B14" s="32" t="s">
        <v>113</v>
      </c>
      <c r="C14" s="33">
        <v>0</v>
      </c>
      <c r="D14" s="34" t="s">
        <v>268</v>
      </c>
      <c r="E14" s="34"/>
      <c r="F14" s="34" t="s">
        <v>114</v>
      </c>
    </row>
    <row r="15" spans="2:10" s="22" customFormat="1" ht="35" customHeight="1" x14ac:dyDescent="0.2">
      <c r="B15" s="19" t="s">
        <v>115</v>
      </c>
      <c r="C15" s="20" t="s">
        <v>116</v>
      </c>
      <c r="D15" s="19" t="s">
        <v>85</v>
      </c>
      <c r="E15" s="19"/>
      <c r="F15" s="20" t="s">
        <v>101</v>
      </c>
    </row>
    <row r="16" spans="2:10" x14ac:dyDescent="0.2">
      <c r="B16" s="29"/>
    </row>
    <row r="17" spans="2:2" x14ac:dyDescent="0.2">
      <c r="B17" s="29"/>
    </row>
    <row r="18" spans="2:2" x14ac:dyDescent="0.2">
      <c r="B18" s="29"/>
    </row>
    <row r="19" spans="2:2" x14ac:dyDescent="0.2">
      <c r="B19" s="29"/>
    </row>
    <row r="20" spans="2:2" x14ac:dyDescent="0.2">
      <c r="B20" s="29"/>
    </row>
    <row r="21" spans="2:2" x14ac:dyDescent="0.2">
      <c r="B21" s="29"/>
    </row>
    <row r="22" spans="2:2" x14ac:dyDescent="0.2">
      <c r="B22" s="29"/>
    </row>
    <row r="23" spans="2:2" x14ac:dyDescent="0.2">
      <c r="B23" s="29"/>
    </row>
    <row r="24" spans="2:2" x14ac:dyDescent="0.2">
      <c r="B24" s="29"/>
    </row>
    <row r="25" spans="2:2" x14ac:dyDescent="0.2">
      <c r="B25" s="29"/>
    </row>
    <row r="26" spans="2:2" x14ac:dyDescent="0.2">
      <c r="B26" s="29"/>
    </row>
  </sheetData>
  <mergeCells count="1">
    <mergeCell ref="B2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12</vt:i4>
      </vt:variant>
      <vt:variant>
        <vt:lpstr>Intervalli denominati</vt:lpstr>
      </vt:variant>
      <vt:variant>
        <vt:i4>2</vt:i4>
      </vt:variant>
    </vt:vector>
  </HeadingPairs>
  <TitlesOfParts>
    <vt:vector size="14" baseType="lpstr">
      <vt:lpstr>Generale</vt:lpstr>
      <vt:lpstr>Pesca 1</vt:lpstr>
      <vt:lpstr>Pesca 2</vt:lpstr>
      <vt:lpstr>Pesca 3</vt:lpstr>
      <vt:lpstr>Pesca calcoli</vt:lpstr>
      <vt:lpstr>Cetacei</vt:lpstr>
      <vt:lpstr>Tartarughe</vt:lpstr>
      <vt:lpstr>Cetacei e tartarughe</vt:lpstr>
      <vt:lpstr>Cetacei (OLD)</vt:lpstr>
      <vt:lpstr>Tartarughe OLD</vt:lpstr>
      <vt:lpstr>Visual Census</vt:lpstr>
      <vt:lpstr>Didascalie</vt:lpstr>
      <vt:lpstr>Cetacei!_Toc28457313</vt:lpstr>
      <vt:lpstr>Tartarughe!_Toc28457313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Sergio Guccione</cp:lastModifiedBy>
  <dcterms:created xsi:type="dcterms:W3CDTF">2019-11-14T10:56:06Z</dcterms:created>
  <dcterms:modified xsi:type="dcterms:W3CDTF">2022-04-28T15:48:14Z</dcterms:modified>
</cp:coreProperties>
</file>